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120" yWindow="30" windowWidth="16980" windowHeight="9150"/>
  </bookViews>
  <sheets>
    <sheet name="Lease vs Purchase" sheetId="1" r:id="rId1"/>
    <sheet name="PSW_Sheet" sheetId="2" state="veryHidden" r:id="rId2"/>
    <sheet name="Readme" sheetId="3" r:id="rId3"/>
  </sheets>
  <definedNames>
    <definedName name="Effective_Annual_Rate">'Lease vs Purchase'!$M$6</definedName>
    <definedName name="Interest_Rate__APR">'Lease vs Purchase'!$G$10</definedName>
    <definedName name="Lease_Payment">'Lease vs Purchase'!$M$9</definedName>
    <definedName name="Lease_Period">'Lease vs Purchase'!$G$8</definedName>
    <definedName name="List_Price">'Lease vs Purchase'!$G$6</definedName>
    <definedName name="Negotiated_Price">'Lease vs Purchase'!$G$7</definedName>
    <definedName name="Payoff">'Lease vs Purchase'!$G$9</definedName>
    <definedName name="Periods">Readme!$L$7</definedName>
    <definedName name="Property_Tax__annual">'Lease vs Purchase'!$M$8</definedName>
    <definedName name="PSW_CALCULATE_0" hidden="1">'Lease vs Purchase'!$O$11</definedName>
    <definedName name="PSWInput_0_0" hidden="1">'Lease vs Purchase'!$G$6</definedName>
    <definedName name="PSWInput_0_1" hidden="1">'Lease vs Purchase'!$G$7</definedName>
    <definedName name="PSWInput_0_2" hidden="1">'Lease vs Purchase'!$G$8</definedName>
    <definedName name="PSWInput_0_3" hidden="1">'Lease vs Purchase'!$G$9</definedName>
    <definedName name="PSWInput_0_4" hidden="1">'Lease vs Purchase'!$G$10</definedName>
    <definedName name="PSWInput_0_5" hidden="1">'Lease vs Purchase'!$M$7</definedName>
    <definedName name="PSWInput_0_6" hidden="1">'Lease vs Purchase'!$M$8</definedName>
    <definedName name="PSWInput_0_7" hidden="1">'Lease vs Purchase'!$M$9</definedName>
    <definedName name="PSWOutput_0" hidden="1">'Lease vs Purchase'!$A$2:$P$90</definedName>
    <definedName name="PSWSeries_0_0_Labels" hidden="1">'Lease vs Purchase'!$E$15:$E$18</definedName>
    <definedName name="PSWSeries_0_0_Values" hidden="1">'Lease vs Purchase'!$F$15:$F$18</definedName>
    <definedName name="PSWSeries_0_1_Labels" hidden="1">'Lease vs Purchase'!$E$15:$E$18</definedName>
    <definedName name="PSWSeries_0_1_Values" hidden="1">'Lease vs Purchase'!$G$15:$G$18</definedName>
    <definedName name="PSWSeries_0_2_Labels" hidden="1">'Lease vs Purchase'!$F$14:$G$14</definedName>
    <definedName name="PSWSeries_0_2_Values" hidden="1">'Lease vs Purchase'!$F$17:$G$17</definedName>
    <definedName name="Sales_Tax_Rate">'Lease vs Purchase'!$M$7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</definedNames>
  <calcPr calcId="152511"/>
</workbook>
</file>

<file path=xl/calcChain.xml><?xml version="1.0" encoding="utf-8"?>
<calcChain xmlns="http://schemas.openxmlformats.org/spreadsheetml/2006/main">
  <c r="G16" i="1" l="1"/>
  <c r="L7" i="3"/>
  <c r="J8" i="1"/>
  <c r="J6" i="1"/>
  <c r="F16" i="1"/>
  <c r="M6" i="1" l="1"/>
  <c r="F17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I15" i="1"/>
  <c r="J15" i="1" s="1"/>
  <c r="K15" i="1" s="1"/>
  <c r="G15" i="1"/>
  <c r="G18" i="1" s="1"/>
  <c r="F15" i="1"/>
  <c r="J16" i="1" l="1"/>
  <c r="L16" i="1" s="1"/>
  <c r="K16" i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L15" i="1"/>
  <c r="M15" i="1" s="1"/>
  <c r="N15" i="1" s="1"/>
  <c r="O15" i="1" s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F18" i="1"/>
  <c r="G13" i="1" s="1"/>
  <c r="F13" i="1" l="1"/>
  <c r="C20" i="1"/>
  <c r="M16" i="1"/>
  <c r="M17" i="1" s="1"/>
  <c r="N16" i="1" l="1"/>
  <c r="O16" i="1" s="1"/>
  <c r="M18" i="1"/>
  <c r="N17" i="1"/>
  <c r="O17" i="1" s="1"/>
  <c r="M19" i="1" l="1"/>
  <c r="N18" i="1"/>
  <c r="O18" i="1" s="1"/>
  <c r="M20" i="1" l="1"/>
  <c r="N19" i="1"/>
  <c r="O19" i="1" s="1"/>
  <c r="M21" i="1" l="1"/>
  <c r="N20" i="1"/>
  <c r="O20" i="1" s="1"/>
  <c r="M22" i="1" l="1"/>
  <c r="N21" i="1"/>
  <c r="O21" i="1" s="1"/>
  <c r="M23" i="1" l="1"/>
  <c r="N22" i="1"/>
  <c r="O22" i="1" s="1"/>
  <c r="M24" i="1" l="1"/>
  <c r="N23" i="1"/>
  <c r="O23" i="1" s="1"/>
  <c r="M25" i="1" l="1"/>
  <c r="N24" i="1"/>
  <c r="O24" i="1" s="1"/>
  <c r="M26" i="1" l="1"/>
  <c r="N25" i="1"/>
  <c r="O25" i="1" s="1"/>
  <c r="M27" i="1" l="1"/>
  <c r="N26" i="1"/>
  <c r="O26" i="1" s="1"/>
  <c r="M28" i="1" l="1"/>
  <c r="N27" i="1"/>
  <c r="O27" i="1" s="1"/>
  <c r="M29" i="1" l="1"/>
  <c r="N28" i="1"/>
  <c r="O28" i="1" s="1"/>
  <c r="M30" i="1" l="1"/>
  <c r="N29" i="1"/>
  <c r="O29" i="1" s="1"/>
  <c r="M31" i="1" l="1"/>
  <c r="N30" i="1"/>
  <c r="O30" i="1" s="1"/>
  <c r="M32" i="1" l="1"/>
  <c r="N31" i="1"/>
  <c r="O31" i="1" s="1"/>
  <c r="M33" i="1" l="1"/>
  <c r="N32" i="1"/>
  <c r="O32" i="1" s="1"/>
  <c r="M34" i="1" l="1"/>
  <c r="N33" i="1"/>
  <c r="O33" i="1" s="1"/>
  <c r="M35" i="1" l="1"/>
  <c r="N34" i="1"/>
  <c r="O34" i="1" s="1"/>
  <c r="M36" i="1" l="1"/>
  <c r="N35" i="1"/>
  <c r="O35" i="1" s="1"/>
  <c r="M37" i="1" l="1"/>
  <c r="N36" i="1"/>
  <c r="O36" i="1" s="1"/>
  <c r="M38" i="1" l="1"/>
  <c r="N37" i="1"/>
  <c r="O37" i="1" s="1"/>
  <c r="M39" i="1" l="1"/>
  <c r="N38" i="1"/>
  <c r="O38" i="1" s="1"/>
  <c r="M40" i="1" l="1"/>
  <c r="N39" i="1"/>
  <c r="O39" i="1" s="1"/>
  <c r="M41" i="1" l="1"/>
  <c r="N40" i="1"/>
  <c r="O40" i="1" s="1"/>
  <c r="M42" i="1" l="1"/>
  <c r="N41" i="1"/>
  <c r="O41" i="1" s="1"/>
  <c r="M43" i="1" l="1"/>
  <c r="N42" i="1"/>
  <c r="O42" i="1" s="1"/>
  <c r="M44" i="1" l="1"/>
  <c r="N43" i="1"/>
  <c r="O43" i="1" s="1"/>
  <c r="M45" i="1" l="1"/>
  <c r="N44" i="1"/>
  <c r="O44" i="1" s="1"/>
  <c r="M46" i="1" l="1"/>
  <c r="N45" i="1"/>
  <c r="O45" i="1" s="1"/>
  <c r="M47" i="1" l="1"/>
  <c r="N46" i="1"/>
  <c r="O46" i="1" s="1"/>
  <c r="M48" i="1" l="1"/>
  <c r="N47" i="1"/>
  <c r="O47" i="1" s="1"/>
  <c r="M49" i="1" l="1"/>
  <c r="N48" i="1"/>
  <c r="O48" i="1" s="1"/>
  <c r="M50" i="1" l="1"/>
  <c r="N49" i="1"/>
  <c r="O49" i="1" s="1"/>
  <c r="M51" i="1" l="1"/>
  <c r="N50" i="1"/>
  <c r="O50" i="1" s="1"/>
  <c r="N51" i="1" l="1"/>
  <c r="O51" i="1" s="1"/>
  <c r="M52" i="1"/>
  <c r="N52" i="1" l="1"/>
  <c r="O52" i="1" s="1"/>
  <c r="M53" i="1"/>
  <c r="N53" i="1" l="1"/>
  <c r="O53" i="1" s="1"/>
  <c r="M54" i="1"/>
  <c r="N54" i="1" l="1"/>
  <c r="O54" i="1" s="1"/>
  <c r="M55" i="1"/>
  <c r="N55" i="1" l="1"/>
  <c r="O55" i="1" s="1"/>
  <c r="M56" i="1"/>
  <c r="N56" i="1" l="1"/>
  <c r="O56" i="1" s="1"/>
  <c r="M57" i="1"/>
  <c r="N57" i="1" l="1"/>
  <c r="O57" i="1" s="1"/>
  <c r="M58" i="1"/>
  <c r="N58" i="1" l="1"/>
  <c r="O58" i="1" s="1"/>
  <c r="M59" i="1"/>
  <c r="N59" i="1" l="1"/>
  <c r="O59" i="1" s="1"/>
  <c r="M60" i="1"/>
  <c r="N60" i="1" l="1"/>
  <c r="O60" i="1" s="1"/>
  <c r="M61" i="1"/>
  <c r="N61" i="1" l="1"/>
  <c r="O61" i="1" s="1"/>
  <c r="M62" i="1"/>
  <c r="N62" i="1" l="1"/>
  <c r="O62" i="1" s="1"/>
  <c r="M63" i="1"/>
  <c r="N63" i="1" l="1"/>
  <c r="O63" i="1" s="1"/>
  <c r="M64" i="1"/>
  <c r="N64" i="1" l="1"/>
  <c r="O64" i="1" s="1"/>
  <c r="M65" i="1"/>
  <c r="N65" i="1" l="1"/>
  <c r="O65" i="1" s="1"/>
  <c r="M66" i="1"/>
  <c r="N66" i="1" l="1"/>
  <c r="O66" i="1" s="1"/>
  <c r="M67" i="1"/>
  <c r="N67" i="1" l="1"/>
  <c r="O67" i="1" s="1"/>
  <c r="M68" i="1"/>
  <c r="N68" i="1" l="1"/>
  <c r="O68" i="1" s="1"/>
  <c r="M69" i="1"/>
  <c r="N69" i="1" l="1"/>
  <c r="O69" i="1" s="1"/>
  <c r="M70" i="1"/>
  <c r="N70" i="1" l="1"/>
  <c r="O70" i="1" s="1"/>
  <c r="M71" i="1"/>
  <c r="N71" i="1" l="1"/>
  <c r="O71" i="1" s="1"/>
  <c r="M72" i="1"/>
  <c r="N72" i="1" l="1"/>
  <c r="O72" i="1" s="1"/>
  <c r="M73" i="1"/>
  <c r="N73" i="1" l="1"/>
  <c r="O73" i="1" s="1"/>
  <c r="M74" i="1"/>
  <c r="N74" i="1" l="1"/>
  <c r="O74" i="1" s="1"/>
  <c r="M75" i="1"/>
  <c r="N75" i="1" l="1"/>
  <c r="O75" i="1" s="1"/>
  <c r="M76" i="1"/>
  <c r="N76" i="1" l="1"/>
  <c r="O76" i="1" s="1"/>
  <c r="M77" i="1"/>
  <c r="N77" i="1" l="1"/>
  <c r="O77" i="1" s="1"/>
  <c r="M78" i="1"/>
  <c r="N78" i="1" l="1"/>
  <c r="O78" i="1" s="1"/>
  <c r="M79" i="1"/>
  <c r="N79" i="1" l="1"/>
  <c r="O79" i="1" s="1"/>
  <c r="M80" i="1"/>
  <c r="N80" i="1" l="1"/>
  <c r="O80" i="1" s="1"/>
  <c r="M81" i="1"/>
  <c r="N81" i="1" l="1"/>
  <c r="O81" i="1" s="1"/>
  <c r="M82" i="1"/>
  <c r="N82" i="1" l="1"/>
  <c r="O82" i="1" s="1"/>
  <c r="M83" i="1"/>
  <c r="N83" i="1" l="1"/>
  <c r="O83" i="1" s="1"/>
  <c r="M84" i="1"/>
  <c r="N84" i="1" l="1"/>
  <c r="O84" i="1" s="1"/>
  <c r="M85" i="1"/>
  <c r="N85" i="1" l="1"/>
  <c r="O85" i="1" s="1"/>
  <c r="M86" i="1"/>
  <c r="N86" i="1" l="1"/>
  <c r="O86" i="1" s="1"/>
  <c r="M87" i="1"/>
  <c r="N87" i="1" s="1"/>
  <c r="O87" i="1" s="1"/>
</calcChain>
</file>

<file path=xl/sharedStrings.xml><?xml version="1.0" encoding="utf-8"?>
<sst xmlns="http://schemas.openxmlformats.org/spreadsheetml/2006/main" count="76" uniqueCount="71">
  <si>
    <t>List Price</t>
  </si>
  <si>
    <t>Negotiated Price</t>
  </si>
  <si>
    <t>Payoff</t>
  </si>
  <si>
    <t>Lease Payment</t>
  </si>
  <si>
    <t>Present Value of Payments</t>
  </si>
  <si>
    <t>Purchase</t>
  </si>
  <si>
    <t>Lease</t>
  </si>
  <si>
    <t>Present Value of Sales Tax</t>
  </si>
  <si>
    <t>Present Value of Property Tax</t>
  </si>
  <si>
    <t>Total</t>
  </si>
  <si>
    <t>2.0.0.0</t>
  </si>
  <si>
    <t>tr-TR</t>
  </si>
  <si>
    <t>%3c%3fxml+version%3d%221.0%22+encoding%3d%22utf-16%22%3f%3e%0d%0a%3cSavingCells+xmlns%3axsi%3d%22http%3a%2f%2fwww.w3.org%2f2001%2fXMLSchema-instance%22+xmlns%3axsd%3d%22http%3a%2f%2fwww.w3.org%2f2001%2fXMLSchema%22+CellCount%3d%220%22+SavingCellPrefix%3d%22PSWSavingCell_%22+%2f%3e</t>
  </si>
  <si>
    <t>UEsFBgAAAAAAAAAAAAAAAAAAAAAAAA%3d%3d</t>
  </si>
  <si>
    <t>CAR LEASE vs. PURCHASE</t>
  </si>
  <si>
    <t>Month</t>
  </si>
  <si>
    <t>Payment</t>
  </si>
  <si>
    <t>Sales Tax</t>
  </si>
  <si>
    <t>PV Factor</t>
  </si>
  <si>
    <t>PV</t>
  </si>
  <si>
    <t>Cum.PV</t>
  </si>
  <si>
    <t>RESULTS: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</si>
  <si>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228%22%3e%0d%0a++++%3cCells%3e%0d%0a++++++%3cAddress%3e%3d'Lease+vs+Purchase'!%24G%246%3c%2fAddress%3e%0d%0a++++++%3cListItemsAddress+%2f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G%247%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G%248%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G%249%3c%2fAddress%3e%0d%0a++++++%3cListItemsAddress+%2f%3e%0d%0a++++++%3cNameIndex%3e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G%2410%3c%2fAddress%3e%0d%0a++++++%3cListItemsAddress+%2f%3e%0d%0a++++++%3cNameIndex%3e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M%247%3c%2fAddress%3e%0d%0a++++++%3cListItemsAddress+%2f%3e%0d%0a++++++%3cNameIndex%3e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M%248%3c%2fAddress%3e%0d%0a++++++%3cListItemsAddress+%2f%3e%0d%0a++++++%3cNameIndex%3e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Lease+vs+Purchase'!%24M%249%3c%2fAddress%3e%0d%0a++++++%3cListItemsAddress+%2f%3e%0d%0a++++++%3cNameIndex%3e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%3c%2fInputCells%3e%0d%0a%3c%2fPageInputCells%3e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</si>
  <si>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Lease+vs+Purchase%22+IsAjaxEnabled%3d%22fals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true%22+Type%3d%22Calculate%22+Order%3d%220%22+CellLink%3d%22%3d'Lease+vs+Purchase'!%24O%2411%22+Name%3d%22Compar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Car+Lease+vs+Purchase%3c%2fApplicationName%3e%0d%0a%3c%2fPageLayouts%3e</t>
  </si>
  <si>
    <t>Interest Rate (APR) (&lt;1)</t>
  </si>
  <si>
    <t>Sales Tax Rate (&lt;1)</t>
  </si>
  <si>
    <t>1)</t>
  </si>
  <si>
    <t>2)</t>
  </si>
  <si>
    <t>http://www.spreadsheetweb.com/getting_started.htm</t>
  </si>
  <si>
    <t>3)</t>
  </si>
  <si>
    <t>Login to the below page:</t>
  </si>
  <si>
    <t>http://www4.spreadsheetweb.com/SpreadsheetWEB/</t>
  </si>
  <si>
    <t>4)</t>
  </si>
  <si>
    <t>&gt;&gt;</t>
  </si>
  <si>
    <t>To see more web based Excel applications, visit the site below:</t>
  </si>
  <si>
    <t>http://www.spreadsheetweb.com/demos.htm</t>
  </si>
  <si>
    <t>First you can arrange the rules below to make the calculator suitable for your case</t>
  </si>
  <si>
    <t>On purchase, Sales Tax is paid on:</t>
  </si>
  <si>
    <t>On purchase, Property Tax is paid:</t>
  </si>
  <si>
    <t>Lease Period (months)</t>
  </si>
  <si>
    <t>Annual</t>
  </si>
  <si>
    <t>and Payoff</t>
  </si>
  <si>
    <t>On lease, at the end of the lease Sales Tax is paid on the</t>
  </si>
  <si>
    <t>On lease, at the beginning of lease Sales Tax is paid on the difference         between</t>
  </si>
  <si>
    <t>Now, your Car Lease vs Purchase Calculator is ready to use.</t>
  </si>
  <si>
    <t>Ignore the downloaded software. You will only need the username and password.</t>
  </si>
  <si>
    <t>Go to "Applications" tab and click "Add New Application" to upload the Excel file. Your online Car Lease vs Purchase Calculator will</t>
  </si>
  <si>
    <t>be created automatically</t>
  </si>
  <si>
    <t>You can simply use and share the provided link of the calculator or place it on your website.</t>
  </si>
  <si>
    <t>Your online Car Lease vs Purchase Calculator will look like:</t>
  </si>
  <si>
    <t>Follow the steps to enable your online Car Lease vs. Purchase Calculator</t>
  </si>
  <si>
    <t>(payment once in</t>
  </si>
  <si>
    <t>months)</t>
  </si>
  <si>
    <t>You can also upload the calculator to the web. For this purpose, visit the site below to signup for a free web account.</t>
  </si>
  <si>
    <t xml:space="preserve">
.Class567{font-family: Calibri; font-size:11pt; color:Black;border: 0.5pt  None  Black ;background-color:White; text-align:left;vertical-align:middle;}
.Class568{font-family: Calibri; font-size:11pt; color:Black;border: 0.5pt  None  Black ;background-color:White; text-align:left;vertical-align:bottom;}
.Class569{font-family: Century; font-size:14pt; color:#254061;font-weight: bold;border: 0.5pt  None  Black ;background-color:White; text-align:center;vertical-align:middle;}
.Class570{font-family: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;background-color:White; text-align:left;vertical-align:middle;}
.Class571{font-family: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;background-color:White; text-align:left;vertical-align:bottom;}
.Class572{font-family: Calibri; font-size:11pt; color:Black;border-right-style: Solid ;border-top-width: 0.5pt ;border-left-width: 0.5pt ;border-right-width: 1.5pt ;border-bottom-width: 0.5pt ;border-top-color: Black ;border-left-color: Black ;border-right-color: #4F6228 ;border-bottom-color: Black ;background-color:White; text-align:left;vertical-align:middle;}
.Class573{font-family: Calibri; font-size:11pt; color:Black;border-top-style: Solid ;border-left-style: Solid ;border-top-width: 1.5pt ;border-left-width: 1.5pt ;border-right-width: 0.5pt ;border-bottom-width: 0.5pt ;border-top-color: #4F6228 ;border-left-color: #4F6228 ;border-right-color: Black ;border-bottom-color: Black ;background-color:#DBE5F1; text-align:left;vertical-align:middle;}
.Class574{font-family: Calibri; font-size:11pt; color:Black;border-top-style: Solid ;border-top-width: 1.5pt ;border-left-width: 0.5pt ;border-right-width: 0.5pt ;border-bottom-width: 0.5pt ;border-top-color: #4F6228 ;border-left-color: Black ;border-right-color: Black ;border-bottom-color: Black ;background-color:#DBE5F1; text-align:left;vertical-align:middle;}
.Class575{font-family: Calibri; font-size:11pt; color:Black;border-top-style: Solid ;border-bottom-style: Solid ;border-top-width: 1.5pt ;border-left-width: 0.5pt ;border-right-width: 0.5pt ;border-bottom-width: 0.5pt ;border-top-color: #4F6228 ;border-left-color: Black ;border-right-color: Black ;border-bottom-color: #17375D ;background-color:#DBE5F1; text-align:left;vertical-align:middle;}
.Class576{font-family: Calibri; font-size:11pt; color:Black;border-top-style: Solid ;border-right-style: Solid ;border-top-width: 1.5pt ;border-left-width: 0.5pt ;border-right-width: 1.5pt ;border-bottom-width: 0.5pt ;border-top-color: #4F6228 ;border-left-color: Black ;border-right-color: #4F6228 ;border-bottom-color: Black ;background-color:#DBE5F1; text-align:left;vertical-align:bottom;}
.Class577{font-family: Calibri; font-size:11pt; color:Black;border-left-style: Solid ;border-top-width: 0.5pt ;border-left-width: 1.5pt ;border-right-width: 0.5pt ;border-bottom-width: 0.5pt ;border-top-color: Black ;border-left-color: #4F6228 ;border-right-color: Black ;border-bottom-color: Black ;background-color:White; text-align:left;vertical-align:bottom;}
.Class578{font-family: Calibri; font-size:11pt; color:Black;border-left-style: Solid ;border-top-width: 0.5pt ;border-left-width: 1.5pt ;border-right-width: 0.5pt ;border-bottom-width: 0.5pt ;border-top-color: Black ;border-left-color: #4F6228 ;border-right-color: Black ;border-bottom-color: Black ;background-color:#DBE5F1; text-align:left;vertical-align:bottom;}
.Class579{font-family: Calibri; font-size:11pt; color:Black;border-right-style: Solid ;border-width: 0.5pt ;border-top-color: Black ;border-left-color: Black ;border-right-color: #17375D ;border-bottom-color: Black ;background-color:#DBE5F1; text-align:left;vertical-align:bottom;}
.Class580{font-family: Calibri; font-size:11pt; color:White;border: 0.5pt  Solid  #17375D ;background-color:#376091; text-align:left;vertical-align:middle;}
.Class581{font-family: Calibri; font-size:11pt; color:Black;border: 0.5pt  Solid  #17375D ;background-color:White; text-align:right;vertical-align:middle;}
.Class582{font-family: Calibri; font-size:11pt; color:Black;border-left-style: Solid ;border-right-style: Solid ;border-width: 0.5pt ;border-top-color: Black ;border-left-color: #17375D ;border-right-color: #17375D ;border-bottom-color: Black ;background-color:#DBE5F1; text-align:left;vertical-align:bottom;}
.Class583{font-family: Calibri; font-size:11pt; color:Black;border: 0.5pt  Solid  #17375D ;background-color:#DBE5F1; text-align:right;vertical-align:middle;}
.Class584{font-family: Calibri; font-size:11pt; color:Black;border-left-style: Solid ;border-right-style: Solid ;border-top-width: 0.5pt ;border-left-width: 0.5pt ;border-right-width: 1.5pt ;border-bottom-width: 0.5pt ;border-top-color: Black ;border-left-color: #17375D ;border-right-color: #4F6228 ;border-bottom-color: Black ;background-color:#DBE5F1; text-align:left;vertical-align:bottom;}
.Class585{font-family: Calibri; font-size:11pt; color:Black;border-left-style: Solid ;border-width: 0.5pt ;border-top-color: Black ;border-left-color: #17375D ;border-right-color: Black ;border-bottom-color: Black ;background-color:#DBE5F1; text-align:left;vertical-align:bottom;}
.Class586{font-family: Calibri; font-size:11pt; color:Black;border-top-style: Solid ;border-width: 0.5pt ;border-top-color: #17375D ;border-left-color: Black ;border-right-color: Black ;border-bottom-color: Black ;background-color:#DBE5F1; text-align:left;vertical-align:bottom;}
.Class587{font-family: Calibri; font-size:11pt; color:Black;border-top-style: Solid ;border-width: 0.5pt ;border-top-color: #17375D ;border-left-color: Black ;border-right-color: Black ;border-bottom-color: Black ;background-color:#DBE5F1; text-align:left;vertical-align:middle;}
.Class588{font-family: Calibri; font-size:11pt; color:Black;border-right-style: Solid ;border-top-width: 0.5pt ;border-left-width: 0.5pt ;border-right-width: 1.5pt ;border-bottom-width: 0.5pt ;border-top-color: Black ;border-left-color: Black ;border-right-color: #4F6228 ;border-bottom-color: Black ;background-color:#DBE5F1; text-align:left;vertical-align:bottom;}
.Class589{font-family: Calibri; font-size:11pt; color:Black;border-left-style: Solid ;border-bottom-style: Solid ;border-top-width: 0.5pt ;border-left-width: 1.5pt ;border-right-width: 0.5pt ;border-bottom-width: 1.5pt ;border-top-color: Black ;border-left-color: #4F6228 ;border-right-color: Black ;border-bottom-color: #4F6228 ;background-color:#DBE5F1; text-align:left;vertical-align:bottom;}
.Class590{font-family: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;background-color:#DBE5F1; text-align:left;vertical-align:bottom;}
.Class591{font-family: Calibri; font-size:11pt; color:Black;border-top-style: Solid ;border-bottom-style: Solid ;border-top-width: 0.5pt ;border-left-width: 0.5pt ;border-right-width: 0.5pt ;border-bottom-width: 1.5pt ;border-top-color: #17375D ;border-left-color: Black ;border-right-color: Black ;border-bottom-color: #4F6228 ;background-color:#DBE5F1; text-align:left;vertical-align:bottom;}
.Class592{font-family: Calibri; font-size:11pt; color:Black;border-top-style: Solid ;border-bottom-style: Solid ;border-top-width: 0.5pt ;border-left-width: 0.5pt ;border-right-width: 0.5pt ;border-bottom-width: 1.5pt ;border-top-color: #17375D ;border-left-color: Black ;border-right-color: Black ;border-bottom-color: #4F6228 ;background-color:#DBE5F1; text-align:left;vertical-align:middle;}
.Class593{font-family: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#4F6228 ;background-color:#DBE5F1; text-align:left;vertical-align:middle;}
.Class594{font-family: Calibri; font-size:11pt; color:Black;border-right-style: Solid ;border-bottom-style: Solid ;border-top-width: 0.5pt ;border-left-width: 0.5pt ;border-right-width: 1.5pt ;border-bottom-width: 1.5pt ;border-top-color: Black ;border-left-color: Black ;border-right-color: #4F6228 ;border-bottom-color: #4F6228 ;background-color:#DBE5F1; text-align:left;vertical-align:bottom;}
.Class595{font-family: Calibri; font-size:11pt; color:Black;border-top-style: Solid ;border-top-width: 1.5pt ;border-left-width: 0.5pt ;border-right-width: 0.5pt ;border-bottom-width: 0.5pt ;border-top-color: #4F6228 ;border-left-color: Black ;border-right-color: Black ;border-bottom-color: Black ;background-color:White; text-align:left;vertical-align:bottom;}
.Class596{font-family: Calibri; font-size:11pt; color:Black;border-top-style: Solid ;border-top-width: 1.5pt ;border-left-width: 0.5pt ;border-right-width: 0.5pt ;border-bottom-width: 0.5pt ;border-top-color: #4F6228 ;border-left-color: Black ;border-right-color: Black ;border-bottom-color: Black ;background-color:White; text-align:left;vertical-align:middle;}
.Class597{font-family: Calibri; font-size:11pt; color:#009900;font-weight: bold;border: 0.5pt  None  Black ;background-color:White; text-align:right;vertical-align:middle;}
.Class598{font-family: Calibri; font-size:11pt; color:#C00000;font-weight: bold;border: 0.5pt  None  Black ;background-color:White; text-align:right;vertical-align:middle;}
.Class599{font-family: Calibri; font-size:11pt; color:White;font-weight: bold;border-bottom-style: Solid ;border-top-width: 0.5pt ;border-left-width: 0.5pt ;border-right-width: 0.5pt ;border-bottom-width: 1.0pt ;border-top-color: Black ;border-left-color: Black ;border-right-color: Black ;border-bottom-color: #4F6228 ;background-color:#376091; text-align:left;vertical-align:middle;}
.Class600{font-family: Calibri; font-size:11pt; color:White;font-weight: bold;border-bottom-style: Solid ;border-top-width: 0.5pt ;border-left-width: 0.5pt ;border-right-width: 0.5pt ;border-bottom-width: 1.0pt ;border-top-color: Black ;border-left-color: Black ;border-right-color: Black ;border-bottom-color: #4F6228 ;background-color:#009900; text-align:right;vertical-align:middle;}
.Class601{font-family: Calibri; font-size:11pt; color:White;font-weight: bold;border-bottom-style: Solid ;border-top-width: 0.5pt ;border-left-width: 0.5pt ;border-right-width: 0.5pt ;border-bottom-width: 1.0pt ;border-top-color: Black ;border-left-color: Black ;border-right-color: Black ;border-bottom-color: #4F6228 ;background-color:#C00000; text-align:right;vertical-align:middle;}
.Class602{font-family: Calibri; font-size:11pt; color:White;border: 0.5pt  None  Black ;background-color:White; text-align:right;vertical-align:bottom;}
.Class603{font-family: Calibri; font-size:11pt; color:White;font-weight: bold;border-bottom-style: Solid ;border-top-width: 0.5pt ;border-left-width: 0.5pt ;border-right-width: 0.5pt ;border-bottom-width: 1.0pt ;border-top-color: Black ;border-left-color: Black ;border-right-color: Black ;border-bottom-color: #17375D ;background-color:#C00000; text-align:center;vertical-align:middle;}
.Class604{font-family: Calibri; font-size:11pt; color:White;font-weight: bold;border-bottom-style: Solid ;border-top-width: 0.5pt ;border-left-width: 0.5pt ;border-right-width: 0.5pt ;border-bottom-width: 1.0pt ;border-top-color: Black ;border-left-color: Black ;border-right-color: Black ;border-bottom-color: #17375D ;background-color:#C00000; text-align:center;vertical-align:bottom;}
.Class605{font-family: Calibri; font-size:11pt; color:#376091;border-top-style: Solid ;border-top-width: 1.0pt ;border-left-width: 0.5pt ;border-right-width: 0.5pt ;border-bottom-width: 0.5pt ;border-top-color: #4F6228 ;border-left-color: Black ;border-right-color: Black ;border-bottom-color: Black ;background-color:White; text-align:left;vertical-align:middle;}
.Class606{font-family: Calibri; font-size:11pt; color:#009900;border-top-style: Solid ;border-top-width: 1.0pt ;border-left-width: 0.5pt ;border-right-width: 0.5pt ;border-bottom-width: 0.5pt ;border-top-color: #4F6228 ;border-left-color: Black ;border-right-color: Black ;border-bottom-color: Black ;background-color:White; text-align:right;vertical-align:middle;}
.Class607{font-family: Calibri; font-size:11pt; color:#C00000;border-top-style: Solid ;border-top-width: 1.0pt ;border-left-width: 0.5pt ;border-right-width: 0.5pt ;border-bottom-width: 0.5pt ;border-top-color: #4F6228 ;border-left-color: Black ;border-right-color: Black ;border-bottom-color: Black ;background-color:White; text-align:right;vertical-align:middle;}
.Class608{font-family: Calibri; font-size:11pt; color:Black;border-top-style: Solid ;border-top-width: 1.0pt ;border-left-width: 0.5pt ;border-right-width: 0.5pt ;border-bottom-width: 0.5pt ;border-top-color: #17375D ;border-left-color: Black ;border-right-color: Black ;border-bottom-color: Black ;background-color:White; text-align:center;vertical-align:middle;}
.Class609{font-family: Calibri; font-size:11pt; color:Black;border-top-style: Solid ;border-top-width: 1.0pt ;border-left-width: 0.5pt ;border-right-width: 0.5pt ;border-bottom-width: 0.5pt ;border-top-color: #17375D ;border-left-color: Black ;border-right-color: Black ;border-bottom-color: Black ;background-color:White; text-align:right;vertical-align:middle;}
.Class610{font-family: Calibri; font-size:11pt; color:Black;border-top-style: Solid ;border-top-width: 1.0pt ;border-left-width: 0.5pt ;border-right-width: 0.5pt ;border-bottom-width: 0.5pt ;border-top-color: #17375D ;border-left-color: Black ;border-right-color: Black ;border-bottom-color: Black ;background-color:White; text-align:right;vertical-align:bottom;}
.Class611{font-family: Calibri; font-size:11pt; color:#376091;border: 0.5pt  None  Black ;background-color:White; text-align:left;vertical-align:middle;}
.Class612{font-family: Calibri; font-size:11pt; color:#009900;border: 0.5pt  None  Black ;background-color:White; text-align:right;vertical-align:middle;}
.Class613{font-family: Calibri; font-size:11pt; color:#C00000;border: 0.5pt  None  Black ;background-color:White; text-align:right;vertical-align:middle;}
.Class614{font-family: Calibri; font-size:11pt; color:Black;border: 0.5pt  None  Black ;background-color:White; text-align:center;vertical-align:middle;}
.Class615{font-family: Calibri; font-size:11pt; color:Black;border: 0.5pt  None  Black ;background-color:White; text-align:right;vertical-align:middle;}
.Class616{font-family: Calibri; font-size:11pt; color:Black;border: 0.5pt  None  Black ;background-color:White; text-align:right;vertical-align:bottom;}
.Class617{font-family: Calibri; font-size:11pt; color:#376091;border-bottom-style: Solid ;border-top-width: 0.5pt ;border-left-width: 0.5pt ;border-right-width: 0.5pt ;border-bottom-width: 1.0pt ;border-top-color: Black ;border-left-color: Black ;border-right-color: Black ;border-bottom-color: #4F6228 ;background-color:White; text-align:left;vertical-align:middle;}
.Class618{font-family: Calibri; font-size:11pt; color:#009900;border-bottom-style: Solid ;border-top-width: 0.5pt ;border-left-width: 0.5pt ;border-right-width: 0.5pt ;border-bottom-width: 1.0pt ;border-top-color: Black ;border-left-color: Black ;border-right-color: Black ;border-bottom-color: #4F6228 ;background-color:White; text-align:right;vertical-align:middle;}
.Class619{font-family: Calibri; font-size:11pt; color:#C00000;border-bottom-style: Solid ;border-top-width: 0.5pt ;border-left-width: 0.5pt ;border-right-width: 0.5pt ;border-bottom-width: 1.0pt ;border-top-color: Black ;border-left-color: Black ;border-right-color: Black ;border-bottom-color: #4F6228 ;background-color:White; text-align:right;vertical-align:middle;}
.Class620{font-family: Calibri; font-size:11pt; color:White;font-weight: bold;border-top-style: Solid ;border-top-width: 1.0pt ;border-left-width: 0.5pt ;border-right-width: 0.5pt ;border-bottom-width: 0.5pt ;border-top-color: #4F6228 ;border-left-color: Black ;border-right-color: Black ;border-bottom-color: Black ;background-color:#376091; text-align:left;vertical-align:middle;}
.Class621{font-family: Calibri; font-size:11pt; color:White;font-weight: bold;border-top-style: Solid ;border-top-width: 1.0pt ;border-left-width: 0.5pt ;border-right-width: 0.5pt ;border-bottom-width: 0.5pt ;border-top-color: #4F6228 ;border-left-color: Black ;border-right-color: Black ;border-bottom-color: Black ;background-color:#009900; text-align:right;vertical-align:middle;}
.Class622{font-family: Calibri; font-size:11pt; color:White;font-weight: bold;border-top-style: Solid ;border-top-width: 1.0pt ;border-left-width: 0.5pt ;border-right-width: 0.5pt ;border-bottom-width: 0.5pt ;border-top-color: #4F6228 ;border-left-color: Black ;border-right-color: Black ;border-bottom-color: Black ;background-color:#C00000; text-align:right;vertical-align:middle;}
.Class623{font-family: Calibri; font-size:11pt; color:#376091;font-weight: bold;border: 0.5pt  None  Black ;background-color:White; text-align:left;vertical-align:top;}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</si>
  <si>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2247.25-47.25-47.25-47.25-47.25-51-51-47.25-47.25-47.25-47.25-47.25-48-48-48-48%22+RowCount%3d%2289%22+Width%3d%22766.5%22+InputPrefix%3d%22PSWInput_%22%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221%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221%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228%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229%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2210%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2211%22+Y%3d%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2212%22+Y%3d%221%22+%2f%3e%0d%0a++++++%3cTD+Style%3d%22Class567%22+Merge%3d%22False%22+RowSpan%3d%22%22+ColSpan%3d%22%22+Format%3d%22General%22+Width%3d%2248%22+Text%3d%22%22+Height%3d%2215%22+Align%3d%22Left%22+CellHasFormula%3d%22False%22+FontName%3d%22Calibri%22+WrapText%3d%22False%22+FontSize%3d%2211%22+X%3d%2213%22+Y%3d%221%22+%2f%3e%0d%0a++++++%3cTD+Style%3d%22Class567%22+Merge%3d%22False%22+RowSpan%3d%22%22+ColSpan%3d%22%22+Format%3d%22General%22+Width%3d%2248%22+Text%3d%22%22+Height%3d%2215%22+Align%3d%22Left%22+CellHasFormula%3d%22False%22+FontName%3d%22Calibri%22+WrapText%3d%22False%22+FontSize%3d%2211%22+X%3d%2214%22+Y%3d%221%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2215%22+Y%3d%221%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221%22+%2f%3e%0d%0a++++%3c%2fTR%3e%0d%0a++++%3cTR%3e%0d%0a++++++%3cTD+Style%3d%22Class567%22+Merge%3d%22False%22+RowSpan%3d%22%22+ColSpan%3d%22%22+Format%3d%22General%22+Width%3d%2247.25%22+Text%3d%22%22+Height%3d%2218%22+Align%3d%22Left%22+CellHasFormula%3d%22False%22+FontName%3d%22Calibri%22+WrapText%3d%22False%22+FontSize%3d%2211%22+X%3d%221%22+Y%3d%222%22+%2f%3e%0d%0a++++++%3cTD+Style%3d%22Class569%22+Merge%3d%22True%22+RowSpan%3d%22%22+ColSpan%3d%2214%22+Format%3d%22General%22+Width%3d%22671.25%22+Text%3d%22CAR+LEASE+vs.+PURCHASE%22+Height%3d%2218%22+Align%3d%22Center%22+CellHasFormula%3d%22False%22+FontName%3d%22Century%22+WrapText%3d%22False%22+FontSize%3d%2214%22+X%3d%222%22+Y%3d%222%22+%2f%3e%0d%0a++++++%3cTD+Style%3d%22Class568%22+Merge%3d%22False%22+RowSpan%3d%22%22+ColSpan%3d%22%22+Format%3d%22General%22+Width%3d%2248%22+Text%3d%22%22+Height%3d%2218%22+Align%3d%22Left%22+CellHasFormula%3d%22False%22+FontName%3d%22Calibri%22+WrapText%3d%22False%22+FontSize%3d%2211%22+X%3d%2216%22+Y%3d%222%22+%2f%3e%0d%0a++++%3c%2fTR%3e%0d%0a++++%3cTR%3e%0d%0a++++++%3cTD+Style%3d%22Class567%22+Merge%3d%22False%22+RowSpan%3d%22%22+ColSpan%3d%22%22+Format%3d%22General%22+Width%3d%2247.25%22+Text%3d%22%22+Height%3d%2215.75%22+Align%3d%22Left%22+CellHasFormula%3d%22False%22+FontName%3d%22Calibri%22+WrapText%3d%22False%22+FontSize%3d%2211%22+X%3d%221%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222%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223%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224%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225%22+Y%3d%223%22+%2f%3e%0d%0a++++++%3cTD+Style%3d%22Class570%22+Merge%3d%22False%22+RowSpan%3d%22%22+ColSpan%3d%22%22+Format%3d%22General%22+Width%3d%2251%22+Text%3d%22%22+Height%3d%2215.75%22+Align%3d%22Left%22+CellHasFormula%3d%22False%22+FontName%3d%22Calibri%22+WrapText%3d%22False%22+FontSize%3d%2211%22+X%3d%226%22+Y%3d%223%22+%2f%3e%0d%0a++++++%3cTD+Style%3d%22Class570%22+Merge%3d%22False%22+RowSpan%3d%22%22+ColSpan%3d%22%22+Format%3d%22General%22+Width%3d%2251%22+Text%3d%22%22+Height%3d%2215.75%22+Align%3d%22Left%22+CellHasFormula%3d%22False%22+FontName%3d%22Calibri%22+WrapText%3d%22False%22+FontSize%3d%2211%22+X%3d%227%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228%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229%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2210%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2211%22+Y%3d%223%22+%2f%3e%0d%0a++++++%3cTD+Style%3d%22Class570%22+Merge%3d%22False%22+RowSpan%3d%22%22+ColSpan%3d%22%22+Format%3d%22General%22+Width%3d%2247.25%22+Text%3d%22%22+Height%3d%2215.75%22+Align%3d%22Left%22+CellHasFormula%3d%22False%22+FontName%3d%22Calibri%22+WrapText%3d%22False%22+FontSize%3d%2211%22+X%3d%2212%22+Y%3d%223%22+%2f%3e%0d%0a++++++%3cTD+Style%3d%22Class570%22+Merge%3d%22False%22+RowSpan%3d%22%22+ColSpan%3d%22%22+Format%3d%22General%22+Width%3d%2248%22+Text%3d%22%22+Height%3d%2215.75%22+Align%3d%22Left%22+CellHasFormula%3d%22False%22+FontName%3d%22Calibri%22+WrapText%3d%22False%22+FontSize%3d%2211%22+X%3d%2213%22+Y%3d%223%22+%2f%3e%0d%0a++++++%3cTD+Style%3d%22Class570%22+Merge%3d%22False%22+RowSpan%3d%22%22+ColSpan%3d%22%22+Format%3d%22General%22+Width%3d%2248%22+Text%3d%22%22+Height%3d%2215.75%22+Align%3d%22Left%22+CellHasFormula%3d%22False%22+FontName%3d%22Calibri%22+WrapText%3d%22False%22+FontSize%3d%2211%22+X%3d%2214%22+Y%3d%223%22+%2f%3e%0d%0a++++++%3cTD+Style%3d%22Class571%22+Merge%3d%22False%22+RowSpan%3d%22%22+ColSpan%3d%22%22+Format%3d%22General%22+Width%3d%2248%22+Text%3d%22%22+Height%3d%2215.75%22+Align%3d%22Left%22+CellHasFormula%3d%22False%22+FontName%3d%22Calibri%22+WrapText%3d%22False%22+FontSize%3d%2211%22+X%3d%2215%22+Y%3d%223%22+%2f%3e%0d%0a++++++%3cTD+Style%3d%22Class568%22+Merge%3d%22False%22+RowSpan%3d%22%22+ColSpan%3d%22%22+Format%3d%22General%22+Width%3d%2248%22+Text%3d%22%22+Height%3d%2215.75%22+Align%3d%22Left%22+CellHasFormula%3d%22False%22+FontName%3d%22Calibri%22+WrapText%3d%22False%22+FontSize%3d%2211%22+X%3d%2216%22+Y%3d%223%22+%2f%3e%0d%0a++++%3c%2fTR%3e%0d%0a++++%3cTR%3e%0d%0a++++++%3cTD+Style%3d%22Class572%22+Merge%3d%22False%22+RowSpan%3d%22%22+ColSpan%3d%22%22+Format%3d%22General%22+Width%3d%2247.25%22+Text%3d%22%22+Height%3d%2215.75%22+Align%3d%22Left%22+CellHasFormula%3d%22False%22+FontName%3d%22Calibri%22+WrapText%3d%22False%22+FontSize%3d%2211%22+X%3d%221%22+Y%3d%224%22+%2f%3e%0d%0a++++++%3cTD+Style%3d%22Class573%22+Merge%3d%22False%22+RowSpan%3d%22%22+ColSpan%3d%22%22+Format%3d%22General%22+Width%3d%2247.25%22+Text%3d%22%22+Height%3d%2215.75%22+Align%3d%22Left%22+CellHasFormula%3d%22False%22+FontName%3d%22Calibri%22+WrapText%3d%22False%22+FontSize%3d%2211%22+X%3d%222%22+Y%3d%224%22+%2f%3e%0d%0a++++++%3cTD+Style%3d%22Class574%22+Merge%3d%22False%22+RowSpan%3d%22%22+ColSpan%3d%22%22+Format%3d%22General%22+Width%3d%2247.25%22+Text%3d%22%22+Height%3d%2215.75%22+Align%3d%22Left%22+CellHasFormula%3d%22False%22+FontName%3d%22Calibri%22+WrapText%3d%22False%22+FontSize%3d%2211%22+X%3d%223%22+Y%3d%224%22+%2f%3e%0d%0a++++++%3cTD+Style%3d%22Class575%22+Merge%3d%22False%22+RowSpan%3d%22%22+ColSpan%3d%22%22+Format%3d%22General%22+Width%3d%2247.25%22+Text%3d%22%22+Height%3d%2215.75%22+Align%3d%22Left%22+CellHasFormula%3d%22False%22+FontName%3d%22Calibri%22+WrapText%3d%22False%22+FontSize%3d%2211%22+X%3d%224%22+Y%3d%224%22+%2f%3e%0d%0a++++++%3cTD+Style%3d%22Class575%22+Merge%3d%22False%22+RowSpan%3d%22%22+ColSpan%3d%22%22+Format%3d%22General%22+Width%3d%2247.25%22+Text%3d%22%22+Height%3d%2215.75%22+Align%3d%22Left%22+CellHasFormula%3d%22False%22+FontName%3d%22Calibri%22+WrapText%3d%22False%22+FontSize%3d%2211%22+X%3d%225%22+Y%3d%224%22+%2f%3e%0d%0a++++++%3cTD+Style%3d%22Class575%22+Merge%3d%22False%22+RowSpan%3d%22%22+ColSpan%3d%22%22+Format%3d%22General%22+Width%3d%2251%22+Text%3d%22%22+Height%3d%2215.75%22+Align%3d%22Left%22+CellHasFormula%3d%22False%22+FontName%3d%22Calibri%22+WrapText%3d%22False%22+FontSize%3d%2211%22+X%3d%226%22+Y%3d%224%22+%2f%3e%0d%0a++++++%3cTD+Style%3d%22Class575%22+Merge%3d%22False%22+RowSpan%3d%22%22+ColSpan%3d%22%22+Format%3d%22General%22+Width%3d%2251%22+Text%3d%22%22+Height%3d%2215.75%22+Align%3d%22Left%22+CellHasFormula%3d%22False%22+FontName%3d%22Calibri%22+WrapText%3d%22False%22+FontSize%3d%2211%22+X%3d%227%22+Y%3d%224%22+%2f%3e%0d%0a++++++%3cTD+Style%3d%22Class575%22+Merge%3d%22False%22+RowSpan%3d%22%22+ColSpan%3d%22%22+Format%3d%22General%22+Width%3d%2247.25%22+Text%3d%22%22+Height%3d%2215.75%22+Align%3d%22Left%22+CellHasFormula%3d%22False%22+FontName%3d%22Calibri%22+WrapText%3d%22False%22+FontSize%3d%2211%22+X%3d%228%22+Y%3d%224%22+%2f%3e%0d%0a++++++%3cTD+Style%3d%22Class574%22+Merge%3d%22False%22+RowSpan%3d%22%22+ColSpan%3d%22%22+Format%3d%22General%22+Width%3d%2247.25%22+Text%3d%22%22+Height%3d%2215.75%22+Align%3d%22Left%22+CellHasFormula%3d%22False%22+FontName%3d%22Calibri%22+WrapText%3d%22False%22+FontSize%3d%2211%22+X%3d%229%22+Y%3d%224%22+%2f%3e%0d%0a++++++%3cTD+Style%3d%22Class575%22+Merge%3d%22False%22+RowSpan%3d%22%22+ColSpan%3d%22%22+Format%3d%22General%22+Width%3d%2247.25%22+Text%3d%22%22+Height%3d%2215.75%22+Align%3d%22Left%22+CellHasFormula%3d%22False%22+FontName%3d%22Calibri%22+WrapText%3d%22False%22+FontSize%3d%2211%22+X%3d%2210%22+Y%3d%224%22+%2f%3e%0d%0a++++++%3cTD+Style%3d%22Class575%22+Merge%3d%22False%22+RowSpan%3d%22%22+ColSpan%3d%22%22+Format%3d%22General%22+Width%3d%2247.25%22+Text%3d%22%22+Height%3d%2215.75%22+Align%3d%22Left%22+CellHasFormula%3d%22False%22+FontName%3d%22Calibri%22+WrapText%3d%22False%22+FontSize%3d%2211%22+X%3d%2211%22+Y%3d%224%22+%2f%3e%0d%0a++++++%3cTD+Style%3d%22Class575%22+Merge%3d%22False%22+RowSpan%3d%22%22+ColSpan%3d%22%22+Format%3d%22General%22+Width%3d%2247.25%22+Text%3d%22%22+Height%3d%2215.75%22+Align%3d%22Left%22+CellHasFormula%3d%22False%22+FontName%3d%22Calibri%22+WrapText%3d%22False%22+FontSize%3d%2211%22+X%3d%2212%22+Y%3d%224%22+%2f%3e%0d%0a++++++%3cTD+Style%3d%22Class575%22+Merge%3d%22False%22+RowSpan%3d%22%22+ColSpan%3d%22%22+Format%3d%22General%22+Width%3d%2248%22+Text%3d%22%22+Height%3d%2215.75%22+Align%3d%22Left%22+CellHasFormula%3d%22False%22+FontName%3d%22Calibri%22+WrapText%3d%22False%22+FontSize%3d%2211%22+X%3d%2213%22+Y%3d%224%22+%2f%3e%0d%0a++++++%3cTD+Style%3d%22Class575%22+Merge%3d%22False%22+RowSpan%3d%22%22+ColSpan%3d%22%22+Format%3d%22General%22+Width%3d%2248%22+Text%3d%22%22+Height%3d%2215.75%22+Align%3d%22Left%22+CellHasFormula%3d%22False%22+FontName%3d%22Calibri%22+WrapText%3d%22False%22+FontSize%3d%2211%22+X%3d%2214%22+Y%3d%224%22+%2f%3e%0d%0a++++++%3cTD+Style%3d%22Class576%22+Merge%3d%22False%22+RowSpan%3d%22%22+ColSpan%3d%22%22+Format%3d%22General%22+Width%3d%2248%22+Text%3d%22%22+Height%3d%2215.75%22+Align%3d%22Left%22+CellHasFormula%3d%22False%22+FontName%3d%22Calibri%22+WrapText%3d%22False%22+FontSize%3d%2211%22+X%3d%2215%22+Y%3d%224%22+%2f%3e%0d%0a++++++%3cTD+Style%3d%22Class577%22+Merge%3d%22False%22+RowSpan%3d%22%22+ColSpan%3d%22%22+Format%3d%22General%22+Width%3d%2248%22+Text%3d%22%22+Height%3d%2215.75%22+Align%3d%22Left%22+CellHasFormula%3d%22False%22+FontName%3d%22Calibri%22+WrapText%3d%22False%22+FontSize%3d%2211%22+X%3d%2216%22+Y%3d%224%22+%2f%3e%0d%0a++++%3c%2fTR%3e%0d%0a++++%3cTR%3e%0d%0a++++++%3cTD+Style%3d%22Class572%22+Merge%3d%22False%22+RowSpan%3d%22%22+ColSpan%3d%22%22+Format%3d%22General%22+Width%3d%2247.25%22+Text%3d%22%22+Height%3d%2215%22+Align%3d%22Left%22+CellHasFormula%3d%22False%22+FontName%3d%22Calibri%22+WrapText%3d%22False%22+FontSize%3d%2211%22+X%3d%221%22+Y%3d%225%22+%2f%3e%0d%0a++++++%3cTD+Style%3d%22Class578%22+Merge%3d%22False%22+RowSpan%3d%22%22+ColSpan%3d%22%22+Format%3d%22General%22+Width%3d%2247.25%22+Text%3d%22%22+Height%3d%2215%22+Align%3d%22Left%22+CellHasFormula%3d%22False%22+FontName%3d%22Calibri%22+WrapText%3d%22False%22+FontSize%3d%2211%22+X%3d%222%22+Y%3d%225%22+%2f%3e%0d%0a++++++%3cTD+Style%3d%22Class579%22+Merge%3d%22False%22+RowSpan%3d%22%22+ColSpan%3d%22%22+Format%3d%22General%22+Width%3d%2247.25%22+Text%3d%22%22+Height%3d%2215%22+Align%3d%22Left%22+CellHasFormula%3d%22False%22+FontName%3d%22Calibri%22+WrapText%3d%22False%22+FontSize%3d%2211%22+X%3d%223%22+Y%3d%225%22+%2f%3e%0d%0a++++++%3cTD+Style%3d%22Class580%22+Merge%3d%22True%22+RowSpan%3d%22%22+ColSpan%3d%223%22+Format%3d%22General%22+Width%3d%22145.5%22+Text%3d%22List+Price%22+Height%3d%2215%22+Align%3d%22Left%22+CellHasFormula%3d%22False%22+FontName%3d%22Calibri%22+WrapText%3d%22False%22+FontSize%3d%2211%22+X%3d%224%22+Y%3d%225%22+%2f%3e%0d%0a++++++%3cTD+Style%3d%22Class581%22+Merge%3d%22True%22+RowSpan%3d%22%22+ColSpan%3d%222%22+Format%3d%22%23%2c%23%230.00%22+Width%3d%2298.25%22+Text%3d%22%22+Height%3d%2215%22+Align%3d%22Right%22+CellHasFormula%3d%22False%22+FontName%3d%22Calibri%22+WrapText%3d%22False%22+FontSize%3d%2211%22+X%3d%227%22+Y%3d%225%22%3e%0d%0a++++++++%3cInputCell%3e%0d%0a++++++++++%3cAddress%3e%3d'Lease+vs+Purchase'!%24G%246%3c%2fAddress%3e%0d%0a++++++++++%3cListItemsAddress+%2f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582%22+Merge%3d%22False%22+RowSpan%3d%22%22+ColSpan%3d%22%22+Format%3d%22General%22+Width%3d%2247.25%22+Text%3d%22%22+Height%3d%2215%22+Align%3d%22Left%22+CellHasFormula%3d%22False%22+FontName%3d%22Calibri%22+WrapText%3d%22False%22+FontSize%3d%2211%22+X%3d%229%22+Y%3d%225%22+%2f%3e%0d%0a++++++%3cTD+Style%3d%22Class580%22+Merge%3d%22True%22+RowSpan%3d%22%22+ColSpan%3d%223%22+Format%3d%22General%22+Width%3d%22141.75%22+Text%3d%22%22+Height%3d%2215%22+Align%3d%22Left%22+CellHasFormula%3d%22True%22+FontName%3d%22Calibri%22+WrapText%3d%22False%22+FontSize%3d%2211%22+X%3d%2210%22+Y%3d%225%22+%2f%3e%0d%0a++++++%3cTD+Style%3d%22Class583%22+Merge%3d%22True%22+RowSpan%3d%22%22+ColSpan%3d%222%22+Format%3d%220.0000%25%22+Width%3d%2296%22+Text%3d%22%22+Height%3d%2215%22+Align%3d%22Right%22+CellHasFormula%3d%22True%22+FontName%3d%22Calibri%22+WrapText%3d%22False%22+FontSize%3d%2211%22+X%3d%2213%22+Y%3d%225%22+%2f%3e%0d%0a++++++%3cTD+Style%3d%22Class584%22+Merge%3d%22False%22+RowSpan%3d%22%22+ColSpan%3d%22%22+Format%3d%22General%22+Width%3d%2248%22+Text%3d%22%22+Height%3d%2215%22+Align%3d%22Left%22+CellHasFormula%3d%22False%22+FontName%3d%22Calibri%22+WrapText%3d%22False%22+FontSize%3d%2211%22+X%3d%2215%22+Y%3d%225%22+%2f%3e%0d%0a++++++%3cTD+Style%3d%22Class577%22+Merge%3d%22False%22+RowSpan%3d%22%22+ColSpan%3d%22%22+Format%3d%22General%22+Width%3d%2248%22+Text%3d%22%22+Height%3d%2215%22+Align%3d%22Left%22+CellHasFormula%3d%22False%22+FontName%3d%22Calibri%22+WrapText%3d%22False%22+FontSize%3d%2211%22+X%3d%2216%22+Y%3d%225%22+%2f%3e%0d%0a++++%3c%2fTR%3e%0d%0a++++%3cTR%3e%0d%0a++++++%3cTD+Style%3d%22Class572%22+Merge%3d%22False%22+RowSpan%3d%22%22+ColSpan%3d%22%22+Format%3d%22General%22+Width%3d%2247.25%22+Text%3d%22%22+Height%3d%2215%22+Align%3d%22Left%22+CellHasFormula%3d%22False%22+FontName%3d%22Calibri%22+WrapText%3d%22False%22+FontSize%3d%2211%22+X%3d%221%22+Y%3d%226%22+%2f%3e%0d%0a++++++%3cTD+Style%3d%22Class578%22+Merge%3d%22False%22+RowSpan%3d%22%22+ColSpan%3d%22%22+Format%3d%22General%22+Width%3d%2247.25%22+Text%3d%22%22+Height%3d%2215%22+Align%3d%22Left%22+CellHasFormula%3d%22False%22+FontName%3d%22Calibri%22+WrapText%3d%22False%22+FontSize%3d%2211%22+X%3d%222%22+Y%3d%226%22+%2f%3e%0d%0a++++++%3cTD+Style%3d%22Class579%22+Merge%3d%22False%22+RowSpan%3d%22%22+ColSpan%3d%22%22+Format%3d%22General%22+Width%3d%2247.25%22+Text%3d%22%22+Height%3d%2215%22+Align%3d%22Left%22+CellHasFormula%3d%22False%22+FontName%3d%22Calibri%22+WrapText%3d%22False%22+FontSize%3d%2211%22+X%3d%223%22+Y%3d%226%22+%2f%3e%0d%0a++++++%3cTD+Style%3d%22Class580%22+Merge%3d%22True%22+RowSpan%3d%22%22+ColSpan%3d%223%22+Format%3d%22General%22+Width%3d%22145.5%22+Text%3d%22Negotiated+Price%22+Height%3d%2215%22+Align%3d%22Left%22+CellHasFormula%3d%22False%22+FontName%3d%22Calibri%22+WrapText%3d%22False%22+FontSize%3d%2211%22+X%3d%224%22+Y%3d%226%22+%2f%3e%0d%0a++++++%3cTD+Style%3d%22Class581%22+Merge%3d%22True%22+RowSpan%3d%22%22+ColSpan%3d%222%22+Format%3d%22%23%2c%23%230.00%22+Width%3d%2298.25%22+Text%3d%22%22+Height%3d%2215%22+Align%3d%22Right%22+CellHasFormula%3d%22False%22+FontName%3d%22Calibri%22+WrapText%3d%22False%22+FontSize%3d%2211%22+X%3d%227%22+Y%3d%226%22%3e%0d%0a++++++++%3cInputCell%3e%0d%0a++++++++++%3cAddress%3e%3d'Lease+vs+Purchase'!%24G%247%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582%22+Merge%3d%22False%22+RowSpan%3d%22%22+ColSpan%3d%22%22+Format%3d%22General%22+Width%3d%2247.25%22+Text%3d%22%22+Height%3d%2215%22+Align%3d%22Left%22+CellHasFormula%3d%22False%22+FontName%3d%22Calibri%22+WrapText%3d%22False%22+FontSize%3d%2211%22+X%3d%229%22+Y%3d%226%22+%2f%3e%0d%0a++++++%3cTD+Style%3d%22Class580%22+Merge%3d%22True%22+RowSpan%3d%22%22+ColSpan%3d%223%22+Format%3d%22General%22+Width%3d%22141.75%22+Text%3d%22Sales+Tax+Rate+(%26lt%3b1)%22+Height%3d%2215%22+Align%3d%22Left%22+CellHasFormula%3d%22False%22+FontName%3d%22Calibri%22+WrapText%3d%22False%22+FontSize%3d%2211%22+X%3d%2210%22+Y%3d%226%22+%2f%3e%0d%0a++++++%3cTD+Style%3d%22Class581%22+Merge%3d%22True%22+RowSpan%3d%22%22+ColSpan%3d%222%22+Format%3d%220.0000%25%22+Width%3d%2296%22+Text%3d%22%22+Height%3d%2215%22+Align%3d%22Right%22+CellHasFormula%3d%22False%22+FontName%3d%22Calibri%22+WrapText%3d%22False%22+FontSize%3d%2211%22+X%3d%2213%22+Y%3d%226%22%3e%0d%0a++++++++%3cInputCell%3e%0d%0a++++++++++%3cAddress%3e%3d'Lease+vs+Purchase'!%24M%247%3c%2fAddress%3e%0d%0a++++++++++%3cListItemsAddress+%2f%3e%0d%0a++++++++++%3cNameIndex%3e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584%22+Merge%3d%22False%22+RowSpan%3d%22%22+ColSpan%3d%22%22+Format%3d%22General%22+Width%3d%2248%22+Text%3d%22%22+Height%3d%2215%22+Align%3d%22Left%22+CellHasFormula%3d%22False%22+FontName%3d%22Calibri%22+WrapText%3d%22False%22+FontSize%3d%2211%22+X%3d%2215%22+Y%3d%226%22+%2f%3e%0d%0a++++++%3cTD+Style%3d%22Class577%22+Merge%3d%22False%22+RowSpan%3d%22%22+ColSpan%3d%22%22+Format%3d%22General%22+Width%3d%2248%22+Text%3d%22%22+Height%3d%2215%22+Align%3d%22Left%22+CellHasFormula%3d%22False%22+FontName%3d%22Calibri%22+WrapText%3d%22False%22+FontSize%3d%2211%22+X%3d%2216%22+Y%3d%226%22+%2f%3e%0d%0a++++%3c%2fTR%3e%0d%0a++++%3cTR%3e%0d%0a++++++%3cTD+Style%3d%22Class572%22+Merge%3d%22False%22+RowSpan%3d%22%22+ColSpan%3d%22%22+Format%3d%22General%22+Width%3d%2247.25%22+Text%3d%22%22+Height%3d%2215%22+Align%3d%22Left%22+CellHasFormula%3d%22False%22+FontName%3d%22Calibri%22+WrapText%3d%22False%22+FontSize%3d%2211%22+X%3d%221%22+Y%3d%227%22+%2f%3e%0d%0a++++++%3cTD+Style%3d%22Class578%22+Merge%3d%22False%22+RowSpan%3d%22%22+ColSpan%3d%22%22+Format%3d%22General%22+Width%3d%2247.25%22+Text%3d%22%22+Height%3d%2215%22+Align%3d%22Left%22+CellHasFormula%3d%22False%22+FontName%3d%22Calibri%22+WrapText%3d%22False%22+FontSize%3d%2211%22+X%3d%222%22+Y%3d%227%22+%2f%3e%0d%0a++++++%3cTD+Style%3d%22Class579%22+Merge%3d%22False%22+RowSpan%3d%22%22+ColSpan%3d%22%22+Format%3d%22General%22+Width%3d%2247.25%22+Text%3d%22%22+Height%3d%2215%22+Align%3d%22Left%22+CellHasFormula%3d%22False%22+FontName%3d%22Calibri%22+WrapText%3d%22False%22+FontSize%3d%2211%22+X%3d%223%22+Y%3d%227%22+%2f%3e%0d%0a++++++%3cTD+Style%3d%22Class580%22+Merge%3d%22True%22+RowSpan%3d%22%22+ColSpan%3d%223%22+Format%3d%22General%22+Width%3d%22145.5%22+Text%3d%22Lease+Period+(months)%22+Height%3d%2215%22+Align%3d%22Left%22+CellHasFormula%3d%22False%22+FontName%3d%22Calibri%22+WrapText%3d%22False%22+FontSize%3d%2211%22+X%3d%224%22+Y%3d%227%22+%2f%3e%0d%0a++++++%3cTD+Style%3d%22Class581%22+Merge%3d%22True%22+RowSpan%3d%22%22+ColSpan%3d%222%22+Format%3d%22General%22+Width%3d%2298.25%22+Text%3d%22%22+Height%3d%2215%22+Align%3d%22Right%22+CellHasFormula%3d%22False%22+FontName%3d%22Calibri%22+WrapText%3d%22False%22+FontSize%3d%2211%22+X%3d%227%22+Y%3d%227%22%3e%0d%0a++++++++%3cInputCell%3e%0d%0a++++++++++%3cAddress%3e%3d'Lease+vs+Purchase'!%24G%248%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582%22+Merge%3d%22False%22+RowSpan%3d%22%22+ColSpan%3d%22%22+Format%3d%22General%22+Width%3d%2247.25%22+Text%3d%22%22+Height%3d%2215%22+Align%3d%22Left%22+CellHasFormula%3d%22False%22+FontName%3d%22Calibri%22+WrapText%3d%22False%22+FontSize%3d%2211%22+X%3d%229%22+Y%3d%227%22+%2f%3e%0d%0a++++++%3cTD+Style%3d%22Class580%22+Merge%3d%22True%22+RowSpan%3d%22%22+ColSpan%3d%223%22+Format%3d%22General%22+Width%3d%22141.75%22+Text%3d%22%22+Height%3d%2215%22+Align%3d%22Left%22+CellHasFormula%3d%22True%22+FontName%3d%22Calibri%22+WrapText%3d%22False%22+FontSize%3d%2211%22+X%3d%2210%22+Y%3d%227%22+%2f%3e%0d%0a++++++%3cTD+Style%3d%22Class581%22+Merge%3d%22True%22+RowSpan%3d%22%22+ColSpan%3d%222%22+Format%3d%22%23%2c%23%230.00%22+Width%3d%2296%22+Text%3d%22%22+Height%3d%2215%22+Align%3d%22Right%22+CellHasFormula%3d%22False%22+FontName%3d%22Calibri%22+WrapText%3d%22False%22+FontSize%3d%2211%22+X%3d%2213%22+Y%3d%227%22%3e%0d%0a++++++++%3cInputCell%3e%0d%0a++++++++++%3cAddress%3e%3d'Lease+vs+Purchase'!%24M%248%3c%2fAddress%3e%0d%0a++++++++++%3cListItemsAddress+%2f%3e%0d%0a++++++++++%3cNameIndex%3e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584%22+Merge%3d%22False%22+RowSpan%3d%22%22+ColSpan%3d%22%22+Format%3d%22General%22+Width%3d%2248%22+Text%3d%22%22+Height%3d%2215%22+Align%3d%22Left%22+CellHasFormula%3d%22False%22+FontName%3d%22Calibri%22+WrapText%3d%22False%22+FontSize%3d%2211%22+X%3d%2215%22+Y%3d%227%22+%2f%3e%0d%0a++++++%3cTD+Style%3d%22Class577%22+Merge%3d%22False%22+RowSpan%3d%22%22+ColSpan%3d%22%22+Format%3d%22General%22+Width%3d%2248%22+Text%3d%22%22+Height%3d%2215%22+Align%3d%22Left%22+CellHasFormula%3d%22False%22+FontName%3d%22Calibri%22+WrapText%3d%22False%22+FontSize%3d%2211%22+X%3d%2216%22+Y%3d%227%22+%2f%3e%0d%0a++++%3c%2fTR%3e%0d%0a++++%3cTR%3e%0d%0a++++++%3cTD+Style%3d%22Class572%22+Merge%3d%22False%22+RowSpan%3d%22%22+ColSpan%3d%22%22+Format%3d%22General%22+Width%3d%2247.25%22+Text%3d%22%22+Height%3d%2215%22+Align%3d%22Left%22+CellHasFormula%3d%22False%22+FontName%3d%22Calibri%22+WrapText%3d%22False%22+FontSize%3d%2211%22+X%3d%221%22+Y%3d%228%22+%2f%3e%0d%0a++++++%3cTD+Style%3d%22Class578%22+Merge%3d%22False%22+RowSpan%3d%22%22+ColSpan%3d%22%22+Format%3d%22General%22+Width%3d%2247.25%22+Text%3d%22%22+Height%3d%2215%22+Align%3d%22Left%22+CellHasFormula%3d%22False%22+FontName%3d%22Calibri%22+WrapText%3d%22False%22+FontSize%3d%2211%22+X%3d%222%22+Y%3d%228%22+%2f%3e%0d%0a++++++%3cTD+Style%3d%22Class579%22+Merge%3d%22False%22+RowSpan%3d%22%22+ColSpan%3d%22%22+Format%3d%22General%22+Width%3d%2247.25%22+Text%3d%22%22+Height%3d%2215%22+Align%3d%22Left%22+CellHasFormula%3d%22False%22+FontName%3d%22Calibri%22+WrapText%3d%22False%22+FontSize%3d%2211%22+X%3d%223%22+Y%3d%228%22+%2f%3e%0d%0a++++++%3cTD+Style%3d%22Class580%22+Merge%3d%22True%22+RowSpan%3d%22%22+ColSpan%3d%223%22+Format%3d%22General%22+Width%3d%22145.5%22+Text%3d%22Payoff%22+Height%3d%2215%22+Align%3d%22Left%22+CellHasFormula%3d%22False%22+FontName%3d%22Calibri%22+WrapText%3d%22False%22+FontSize%3d%2211%22+X%3d%224%22+Y%3d%228%22+%2f%3e%0d%0a++++++%3cTD+Style%3d%22Class581%22+Merge%3d%22True%22+RowSpan%3d%22%22+ColSpan%3d%222%22+Format%3d%22%23%2c%23%230.00%22+Width%3d%2298.25%22+Text%3d%22%22+Height%3d%2215%22+Align%3d%22Right%22+CellHasFormula%3d%22False%22+FontName%3d%22Calibri%22+WrapText%3d%22False%22+FontSize%3d%2211%22+X%3d%227%22+Y%3d%228%22%3e%0d%0a++++++++%3cInputCell%3e%0d%0a++++++++++%3cAddress%3e%3d'Lease+vs+Purchase'!%24G%249%3c%2fAddress%3e%0d%0a++++++++++%3cListItemsAddress+%2f%3e%0d%0a++++++++++%3cNameIndex%3e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582%22+Merge%3d%22False%22+RowSpan%3d%22%22+ColSpan%3d%22%22+Format%3d%22General%22+Width%3d%2247.25%22+Text%3d%22%22+Height%3d%2215%22+Align%3d%22Left%22+CellHasFormula%3d%22False%22+FontName%3d%22Calibri%22+WrapText%3d%22False%22+FontSize%3d%2211%22+X%3d%229%22+Y%3d%228%22+%2f%3e%0d%0a++++++%3cTD+Style%3d%22Class580%22+Merge%3d%22True%22+RowSpan%3d%22%22+ColSpan%3d%223%22+Format%3d%22General%22+Width%3d%22141.75%22+Text%3d%22Lease+Payment%22+Height%3d%2215%22+Align%3d%22Left%22+CellHasFormula%3d%22False%22+FontName%3d%22Calibri%22+WrapText%3d%22False%22+FontSize%3d%2211%22+X%3d%2210%22+Y%3d%228%22+%2f%3e%0d%0a++++++%3cTD+Style%3d%22Class581%22+Merge%3d%22True%22+RowSpan%3d%22%22+ColSpan%3d%222%22+Format%3d%22%23%2c%23%230.00%22+Width%3d%2296%22+Text%3d%22%22+Height%3d%2215%22+Align%3d%22Ri</t>
  </si>
  <si>
    <t xml:space="preserve"> ght%22+CellHasFormula%3d%22False%22+FontName%3d%22Calibri%22+WrapText%3d%22False%22+FontSize%3d%2211%22+X%3d%2213%22+Y%3d%228%22%3e%0d%0a++++++++%3cInputCell%3e%0d%0a++++++++++%3cAddress%3e%3d'Lease+vs+Purchase'!%24M%249%3c%2fAddress%3e%0d%0a++++++++++%3cListItemsAddress+%2f%3e%0d%0a++++++++++%3cNameIndex%3e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584%22+Merge%3d%22False%22+RowSpan%3d%22%22+ColSpan%3d%22%22+Format%3d%22General%22+Width%3d%2248%22+Text%3d%22%22+Height%3d%2215%22+Align%3d%22Left%22+CellHasFormula%3d%22False%22+FontName%3d%22Calibri%22+WrapText%3d%22False%22+FontSize%3d%2211%22+X%3d%2215%22+Y%3d%228%22+%2f%3e%0d%0a++++++%3cTD+Style%3d%22Class577%22+Merge%3d%22False%22+RowSpan%3d%22%22+ColSpan%3d%22%22+Format%3d%22General%22+Width%3d%2248%22+Text%3d%22%22+Height%3d%2215%22+Align%3d%22Left%22+CellHasFormula%3d%22False%22+FontName%3d%22Calibri%22+WrapText%3d%22False%22+FontSize%3d%2211%22+X%3d%2216%22+Y%3d%228%22+%2f%3e%0d%0a++++%3c%2fTR%3e%0d%0a++++%3cTR%3e%0d%0a++++++%3cTD+Style%3d%22Class572%22+Merge%3d%22False%22+RowSpan%3d%22%22+ColSpan%3d%22%22+Format%3d%22General%22+Width%3d%2247.25%22+Text%3d%22%22+Height%3d%2215%22+Align%3d%22Left%22+CellHasFormula%3d%22False%22+FontName%3d%22Calibri%22+WrapText%3d%22False%22+FontSize%3d%2211%22+X%3d%221%22+Y%3d%229%22+%2f%3e%0d%0a++++++%3cTD+Style%3d%22Class578%22+Merge%3d%22False%22+RowSpan%3d%22%22+ColSpan%3d%22%22+Format%3d%22General%22+Width%3d%2247.25%22+Text%3d%22%22+Height%3d%2215%22+Align%3d%22Left%22+CellHasFormula%3d%22False%22+FontName%3d%22Calibri%22+WrapText%3d%22False%22+FontSize%3d%2211%22+X%3d%222%22+Y%3d%229%22+%2f%3e%0d%0a++++++%3cTD+Style%3d%22Class579%22+Merge%3d%22False%22+RowSpan%3d%22%22+ColSpan%3d%22%22+Format%3d%22General%22+Width%3d%2247.25%22+Text%3d%22%22+Height%3d%2215%22+Align%3d%22Left%22+CellHasFormula%3d%22False%22+FontName%3d%22Calibri%22+WrapText%3d%22False%22+FontSize%3d%2211%22+X%3d%223%22+Y%3d%229%22+%2f%3e%0d%0a++++++%3cTD+Style%3d%22Class580%22+Merge%3d%22True%22+RowSpan%3d%22%22+ColSpan%3d%223%22+Format%3d%22General%22+Width%3d%22145.5%22+Text%3d%22Interest+Rate+(APR)+(%26lt%3b1)%22+Height%3d%2215%22+Align%3d%22Left%22+CellHasFormula%3d%22False%22+FontName%3d%22Calibri%22+WrapText%3d%22False%22+FontSize%3d%2211%22+X%3d%224%22+Y%3d%229%22+%2f%3e%0d%0a++++++%3cTD+Style%3d%22Class581%22+Merge%3d%22True%22+RowSpan%3d%22%22+ColSpan%3d%222%22+Format%3d%220.0000%25%22+Width%3d%2298.25%22+Text%3d%22%22+Height%3d%2215%22+Align%3d%22Right%22+CellHasFormula%3d%22False%22+FontName%3d%22Calibri%22+WrapText%3d%22False%22+FontSize%3d%2211%22+X%3d%227%22+Y%3d%229%22%3e%0d%0a++++++++%3cInputCell%3e%0d%0a++++++++++%3cAddress%3e%3d'Lease+vs+Purchase'!%24G%2410%3c%2fAddress%3e%0d%0a++++++++++%3cListItemsAddress+%2f%3e%0d%0a++++++++++%3cNameIndex%3e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585%22+Merge%3d%22False%22+RowSpan%3d%22%22+ColSpan%3d%22%22+Format%3d%22General%22+Width%3d%2247.25%22+Text%3d%22%22+Height%3d%2215%22+Align%3d%22Left%22+CellHasFormula%3d%22False%22+FontName%3d%22Calibri%22+WrapText%3d%22False%22+FontSize%3d%2211%22+X%3d%229%22+Y%3d%229%22+%2f%3e%0d%0a++++++%3cTD+Style%3d%22Class586%22+Merge%3d%22False%22+RowSpan%3d%22%22+ColSpan%3d%22%22+Format%3d%22General%22+Width%3d%2247.25%22+Text%3d%22%22+Height%3d%2215%22+Align%3d%22Left%22+CellHasFormula%3d%22False%22+FontName%3d%22Calibri%22+WrapText%3d%22False%22+FontSize%3d%2211%22+X%3d%2210%22+Y%3d%229%22+%2f%3e%0d%0a++++++%3cTD+Style%3d%22Class586%22+Merge%3d%22False%22+RowSpan%3d%22%22+ColSpan%3d%22%22+Format%3d%22General%22+Width%3d%2247.25%22+Text%3d%22%22+Height%3d%2215%22+Align%3d%22Left%22+CellHasFormula%3d%22False%22+FontName%3d%22Calibri%22+WrapText%3d%22False%22+FontSize%3d%2211%22+X%3d%2211%22+Y%3d%229%22+%2f%3e%0d%0a++++++%3cTD+Style%3d%22Class587%22+Merge%3d%22False%22+RowSpan%3d%22%22+ColSpan%3d%22%22+Format%3d%22General%22+Width%3d%2247.25%22+Text%3d%22%22+Height%3d%2215%22+Align%3d%22Left%22+CellHasFormula%3d%22False%22+FontName%3d%22Calibri%22+WrapText%3d%22False%22+FontSize%3d%2211%22+X%3d%2212%22+Y%3d%229%22+%2f%3e%0d%0a++++++%3cTD+Style%3d%22Class587%22+Merge%3d%22False%22+RowSpan%3d%22%22+ColSpan%3d%22%22+Format%3d%22General%22+Width%3d%2248%22+Text%3d%22%22+Height%3d%2215%22+Align%3d%22Left%22+CellHasFormula%3d%22False%22+FontName%3d%22Calibri%22+WrapText%3d%22False%22+FontSize%3d%2211%22+X%3d%2213%22+Y%3d%229%22+%2f%3e%0d%0a++++++%3cTD+Style%3d%22Class587%22+Merge%3d%22False%22+RowSpan%3d%22%22+ColSpan%3d%22%22+Format%3d%22General%22+Width%3d%2248%22+Text%3d%22%22+Height%3d%2215%22+Align%3d%22Left%22+CellHasFormula%3d%22False%22+FontName%3d%22Calibri%22+WrapText%3d%22False%22+FontSize%3d%2211%22+X%3d%2214%22+Y%3d%229%22+%2f%3e%0d%0a++++++%3cTD+Style%3d%22Class588%22+Merge%3d%22False%22+RowSpan%3d%22%22+ColSpan%3d%22%22+Format%3d%22General%22+Width%3d%2248%22+Text%3d%22%22+Height%3d%2215%22+Align%3d%22Left%22+CellHasFormula%3d%22False%22+FontName%3d%22Calibri%22+WrapText%3d%22False%22+FontSize%3d%2211%22+X%3d%2215%22+Y%3d%229%22+%2f%3e%0d%0a++++++%3cTD+Style%3d%22Class577%22+Merge%3d%22False%22+RowSpan%3d%22%22+ColSpan%3d%22%22+Format%3d%22General%22+Width%3d%2248%22+Text%3d%22%22+Height%3d%2215%22+Align%3d%22Left%22+CellHasFormula%3d%22False%22+FontName%3d%22Calibri%22+WrapText%3d%22False%22+FontSize%3d%2211%22+X%3d%2216%22+Y%3d%229%22+%2f%3e%0d%0a++++%3c%2fTR%3e%0d%0a++++%3cTR%3e%0d%0a++++++%3cTD+Style%3d%22Class572%22+Merge%3d%22False%22+RowSpan%3d%22%22+ColSpan%3d%22%22+Format%3d%22General%22+Width%3d%2247.25%22+Text%3d%22%22+Height%3d%2215.75%22+Align%3d%22Left%22+CellHasFormula%3d%22False%22+FontName%3d%22Calibri%22+WrapText%3d%22False%22+FontSize%3d%2211%22+X%3d%221%22+Y%3d%2210%22+%2f%3e%0d%0a++++++%3cTD+Style%3d%22Class589%22+Merge%3d%22False%22+RowSpan%3d%22%22+ColSpan%3d%22%22+Format%3d%22General%22+Width%3d%2247.25%22+Text%3d%22%22+Height%3d%2215.75%22+Align%3d%22Left%22+CellHasFormula%3d%22False%22+FontName%3d%22Calibri%22+WrapText%3d%22False%22+FontSize%3d%2211%22+X%3d%222%22+Y%3d%2210%22+%2f%3e%0d%0a++++++%3cTD+Style%3d%22Class590%22+Merge%3d%22False%22+RowSpan%3d%22%22+ColSpan%3d%22%22+Format%3d%22General%22+Width%3d%2247.25%22+Text%3d%22%22+Height%3d%2215.75%22+Align%3d%22Left%22+CellHasFormula%3d%22False%22+FontName%3d%22Calibri%22+WrapText%3d%22False%22+FontSize%3d%2211%22+X%3d%223%22+Y%3d%2210%22+%2f%3e%0d%0a++++++%3cTD+Style%3d%22Class591%22+Merge%3d%22False%22+RowSpan%3d%22%22+ColSpan%3d%22%22+Format%3d%22General%22+Width%3d%2247.25%22+Text%3d%22%22+Height%3d%2215.75%22+Align%3d%22Left%22+CellHasFormula%3d%22False%22+FontName%3d%22Calibri%22+WrapText%3d%22False%22+FontSize%3d%2211%22+X%3d%224%22+Y%3d%2210%22+%2f%3e%0d%0a++++++%3cTD+Style%3d%22Class591%22+Merge%3d%22False%22+RowSpan%3d%22%22+ColSpan%3d%22%22+Format%3d%22General%22+Width%3d%2247.25%22+Text%3d%22%22+Height%3d%2215.75%22+Align%3d%22Left%22+CellHasFormula%3d%22False%22+FontName%3d%22Calibri%22+WrapText%3d%22False%22+FontSize%3d%2211%22+X%3d%225%22+Y%3d%2210%22+%2f%3e%0d%0a++++++%3cTD+Style%3d%22Class592%22+Merge%3d%22False%22+RowSpan%3d%22%22+ColSpan%3d%22%22+Format%3d%22General%22+Width%3d%2251%22+Text%3d%22%22+Height%3d%2215.75%22+Align%3d%22Left%22+CellHasFormula%3d%22False%22+FontName%3d%22Calibri%22+WrapText%3d%22False%22+FontSize%3d%2211%22+X%3d%226%22+Y%3d%2210%22+%2f%3e%0d%0a++++++%3cTD+Style%3d%22Class592%22+Merge%3d%22False%22+RowSpan%3d%22%22+ColSpan%3d%22%22+Format%3d%22General%22+Width%3d%2251%22+Text%3d%22%22+Height%3d%2215.75%22+Align%3d%22Left%22+CellHasFormula%3d%22False%22+FontName%3d%22Calibri%22+WrapText%3d%22False%22+FontSize%3d%2211%22+X%3d%227%22+Y%3d%2210%22+%2f%3e%0d%0a++++++%3cTD+Style%3d%22Class592%22+Merge%3d%22False%22+RowSpan%3d%22%22+ColSpan%3d%22%22+Format%3d%22General%22+Width%3d%2247.25%22+Text%3d%22%22+Height%3d%2215.75%22+Align%3d%22Left%22+CellHasFormula%3d%22False%22+FontName%3d%22Calibri%22+WrapText%3d%22False%22+FontSize%3d%2211%22+X%3d%228%22+Y%3d%2210%22+%2f%3e%0d%0a++++++%3cTD+Style%3d%22Class593%22+Merge%3d%22False%22+RowSpan%3d%22%22+ColSpan%3d%22%22+Format%3d%22General%22+Width%3d%2247.25%22+Text%3d%22%22+Height%3d%2215.75%22+Align%3d%22Left%22+CellHasFormula%3d%22False%22+FontName%3d%22Calibri%22+WrapText%3d%22False%22+FontSize%3d%2211%22+X%3d%229%22+Y%3d%2210%22+%2f%3e%0d%0a++++++%3cTD+Style%3d%22Class593%22+Merge%3d%22False%22+RowSpan%3d%22%22+ColSpan%3d%22%22+Format%3d%22General%22+Width%3d%2247.25%22+Text%3d%22%22+Height%3d%2215.75%22+Align%3d%22Left%22+CellHasFormula%3d%22False%22+FontName%3d%22Calibri%22+WrapText%3d%22False%22+FontSize%3d%2211%22+X%3d%2210%22+Y%3d%2210%22+%2f%3e%0d%0a++++++%3cTD+Style%3d%22Class593%22+Merge%3d%22False%22+RowSpan%3d%22%22+ColSpan%3d%22%22+Format%3d%22General%22+Width%3d%2247.25%22+Text%3d%22%22+Height%3d%2215.75%22+Align%3d%22Left%22+CellHasFormula%3d%22False%22+FontName%3d%22Calibri%22+WrapText%3d%22False%22+FontSize%3d%2211%22+X%3d%2211%22+Y%3d%2210%22+%2f%3e%0d%0a++++++%3cTD+Style%3d%22Class593%22+Merge%3d%22False%22+RowSpan%3d%22%22+ColSpan%3d%22%22+Format%3d%22General%22+Width%3d%2247.25%22+Text%3d%22%22+Height%3d%2215.75%22+Align%3d%22Left%22+CellHasFormula%3d%22False%22+FontName%3d%22Calibri%22+WrapText%3d%22False%22+FontSize%3d%2211%22+X%3d%2212%22+Y%3d%2210%22+%2f%3e%0d%0a++++++%3cTD+Style%3d%22Class593%22+Merge%3d%22False%22+RowSpan%3d%22%22+ColSpan%3d%22%22+Format%3d%22General%22+Width%3d%2248%22+Text%3d%22%22+Height%3d%2215.75%22+Align%3d%22Left%22+CellHasFormula%3d%22False%22+FontName%3d%22Calibri%22+WrapText%3d%22False%22+FontSize%3d%2211%22+X%3d%2213%22+Y%3d%2210%22+%2f%3e%0d%0a++++++%3cTD+Style%3d%22Class593%22+Merge%3d%22False%22+RowSpan%3d%22%22+ColSpan%3d%22%22+Format%3d%22General%22+Width%3d%2248%22+Text%3d%22%22+Height%3d%2215.75%22+Align%3d%22Left%22+CellHasFormula%3d%22False%22+FontName%3d%22Calibri%22+WrapText%3d%22False%22+FontSize%3d%2211%22+X%3d%2214%22+Y%3d%2210%22+%2f%3e%0d%0a++++++%3cTD+Style%3d%22Class594%22+Merge%3d%22False%22+RowSpan%3d%22%22+ColSpan%3d%22%22+Format%3d%22General%22+Width%3d%2248%22+Text%3d%22Pagos.SpreadsheetWEB.Button.CALCULATE_Compare%22+Height%3d%2215.75%22+Align%3d%22Left%22+CellHasFormula%3d%22False%22+FontName%3d%22Calibri%22+WrapText%3d%22False%22+FontSize%3d%2211%22+X%3d%2215%22+Y%3d%2210%22+%2f%3e%0d%0a++++++%3cTD+Style%3d%22Class577%22+Merge%3d%22False%22+RowSpan%3d%22%22+ColSpan%3d%22%22+Format%3d%22General%22+Width%3d%2248%22+Text%3d%22%22+Height%3d%2215.75%22+Align%3d%22Left%22+CellHasFormula%3d%22False%22+FontName%3d%22Calibri%22+WrapText%3d%22False%22+FontSize%3d%2211%22+X%3d%2216%22+Y%3d%2210%22+%2f%3e%0d%0a++++%3c%2fTR%3e%0d%0a++++%3cTR%3e%0d%0a++++++%3cTD+Style%3d%22Class567%22+Merge%3d%22False%22+RowSpan%3d%22%22+ColSpan%3d%22%22+Format%3d%22General%22+Width%3d%2247.25%22+Text%3d%22%22+Height%3d%2215.75%22+Align%3d%22Left%22+CellHasFormula%3d%22False%22+FontName%3d%22Calibri%22+WrapText%3d%22False%22+FontSize%3d%2211%22+X%3d%221%22+Y%3d%2211%22+%2f%3e%0d%0a++++++%3cTD+Style%3d%22Class595%22+Merge%3d%22False%22+RowSpan%3d%22%22+ColSpan%3d%22%22+Format%3d%22General%22+Width%3d%2247.25%22+Text%3d%22%22+Height%3d%2215.75%22+Align%3d%22Left%22+CellHasFormula%3d%22False%22+FontName%3d%22Calibri%22+WrapText%3d%22False%22+FontSize%3d%2211%22+X%3d%222%22+Y%3d%2211%22+%2f%3e%0d%0a++++++%3cTD+Style%3d%22Class595%22+Merge%3d%22False%22+RowSpan%3d%22%22+ColSpan%3d%22%22+Format%3d%22General%22+Width%3d%2247.25%22+Text%3d%22%22+Height%3d%2215.75%22+Align%3d%22Left%22+CellHasFormula%3d%22False%22+FontName%3d%22Calibri%22+WrapText%3d%22False%22+FontSize%3d%2211%22+X%3d%223%22+Y%3d%2211%22+%2f%3e%0d%0a++++++%3cTD+Style%3d%22Class595%22+Merge%3d%22False%22+RowSpan%3d%22%22+ColSpan%3d%22%22+Format%3d%22General%22+Width%3d%2247.25%22+Text%3d%22%22+Height%3d%2215.75%22+Align%3d%22Left%22+CellHasFormula%3d%22False%22+FontName%3d%22Calibri%22+WrapText%3d%22False%22+FontSize%3d%2211%22+X%3d%224%22+Y%3d%2211%22+%2f%3e%0d%0a++++++%3cTD+Style%3d%22Class595%22+Merge%3d%22False%22+RowSpan%3d%22%22+ColSpan%3d%22%22+Format%3d%22General%22+Width%3d%2247.25%22+Text%3d%22%22+Height%3d%2215.75%22+Align%3d%22Left%22+CellHasFormula%3d%22False%22+FontName%3d%22Calibri%22+WrapText%3d%22False%22+FontSize%3d%2211%22+X%3d%225%22+Y%3d%2211%22+%2f%3e%0d%0a++++++%3cTD+Style%3d%22Class596%22+Merge%3d%22False%22+RowSpan%3d%22%22+ColSpan%3d%22%22+Format%3d%22General%22+Width%3d%2251%22+Text%3d%22%22+Height%3d%2215.75%22+Align%3d%22Left%22+CellHasFormula%3d%22False%22+FontName%3d%22Calibri%22+WrapText%3d%22False%22+FontSize%3d%2211%22+X%3d%226%22+Y%3d%2211%22+%2f%3e%0d%0a++++++%3cTD+Style%3d%22Class596%22+Merge%3d%22False%22+RowSpan%3d%22%22+ColSpan%3d%22%22+Format%3d%22General%22+Width%3d%2251%22+Text%3d%22%22+Height%3d%2215.75%22+Align%3d%22Left%22+CellHasFormula%3d%22False%22+FontName%3d%22Calibri%22+WrapText%3d%22False%22+FontSize%3d%2211%22+X%3d%227%22+Y%3d%2211%22+%2f%3e%0d%0a++++++%3cTD+Style%3d%22Class596%22+Merge%3d%22False%22+RowSpan%3d%22%22+ColSpan%3d%22%22+Format%3d%22General%22+Width%3d%2247.25%22+Text%3d%22%22+Height%3d%2215.75%22+Align%3d%22Left%22+CellHasFormula%3d%22False%22+FontName%3d%22Calibri%22+WrapText%3d%22False%22+FontSize%3d%2211%22+X%3d%228%22+Y%3d%2211%22+%2f%3e%0d%0a++++++%3cTD+Style%3d%22Class596%22+Merge%3d%22False%22+RowSpan%3d%22%22+ColSpan%3d%22%22+Format%3d%22General%22+Width%3d%2247.25%22+Text%3d%22%22+Height%3d%2215.75%22+Align%3d%22Left%22+CellHasFormula%3d%22False%22+FontName%3d%22Calibri%22+WrapText%3d%22False%22+FontSize%3d%2211%22+X%3d%229%22+Y%3d%2211%22+%2f%3e%0d%0a++++++%3cTD+Style%3d%22Class596%22+Merge%3d%22False%22+RowSpan%3d%22%22+ColSpan%3d%22%22+Format%3d%22General%22+Width%3d%2247.25%22+Text%3d%22%22+Height%3d%2215.75%22+Align%3d%22Left%22+CellHasFormula%3d%22False%22+FontName%3d%22Calibri%22+WrapText%3d%22False%22+FontSize%3d%2211%22+X%3d%2210%22+Y%3d%2211%22+%2f%3e%0d%0a++++++%3cTD+Style%3d%22Class596%22+Merge%3d%22False%22+RowSpan%3d%22%22+ColSpan%3d%22%22+Format%3d%22General%22+Width%3d%2247.25%22+Text%3d%22%22+Height%3d%2215.75%22+Align%3d%22Left%22+CellHasFormula%3d%22False%22+FontName%3d%22Calibri%22+WrapText%3d%22False%22+FontSize%3d%2211%22+X%3d%2211%22+Y%3d%2211%22+%2f%3e%0d%0a++++++%3cTD+Style%3d%22Class596%22+Merge%3d%22False%22+RowSpan%3d%22%22+ColSpan%3d%22%22+Format%3d%22General%22+Width%3d%2247.25%22+Text%3d%22%22+Height%3d%2215.75%22+Align%3d%22Left%22+CellHasFormula%3d%22False%22+FontName%3d%22Calibri%22+WrapText%3d%22False%22+FontSize%3d%2211%22+X%3d%2212%22+Y%3d%2211%22+%2f%3e%0d%0a++++++%3cTD+Style%3d%22Class596%22+Merge%3d%22False%22+RowSpan%3d%22%22+ColSpan%3d%22%22+Format%3d%22General%22+Width%3d%2248%22+Text%3d%22%22+Height%3d%2215.75%22+Align%3d%22Left%22+CellHasFormula%3d%22False%22+FontName%3d%22Calibri%22+WrapText%3d%22False%22+FontSize%3d%2211%22+X%3d%2213%22+Y%3d%2211%22+%2f%3e%0d%0a++++++%3cTD+Style%3d%22Class596%22+Merge%3d%22False%22+RowSpan%3d%22%22+ColSpan%3d%22%22+Format%3d%22General%22+Width%3d%2248%22+Text%3d%22%22+Height%3d%2215.75%22+Align%3d%22Left%22+CellHasFormula%3d%22False%22+FontName%3d%22Calibri%22+WrapText%3d%22False%22+FontSize%3d%2211%22+X%3d%2214%22+Y%3d%2211%22+%2f%3e%0d%0a++++++%3cTD+Style%3d%22Class595%22+Merge%3d%22False%22+RowSpan%3d%22%22+ColSpan%3d%22%22+Format%3d%22General%22+Width%3d%2248%22+Text%3d%22%22+Height%3d%2215.75%22+Align%3d%22Left%22+CellHasFormula%3d%22False%22+FontName%3d%22Calibri%22+WrapText%3d%22False%22+FontSize%3d%2211%22+X%3d%2215%22+Y%3d%2211%22+%2f%3e%0d%0a++++++%3cTD+Style%3d%22Class568%22+Merge%3d%22False%22+RowSpan%3d%22%22+ColSpan%3d%22%22+Format%3d%22General%22+Width%3d%2248%22+Text%3d%22%22+Height%3d%2215.75%22+Align%3d%22Left%22+CellHasFormula%3d%22False%22+FontName%3d%22Calibri%22+WrapText%3d%22False%22+FontSize%3d%2211%22+X%3d%2216%22+Y%3d%2211%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2212%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2212%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2212%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2212%22+%2f%3e%0d%0a++++++%3cTD+Style%3d%22Class597%22+Merge%3d%22False%22+RowSpan%3d%22%22+ColSpan%3d%22%22+Format%3d%22General%22+Width%3d%2251%22+Text%3d%22%22+Height%3d%2215%22+Align%3d%22Right%22+CellHasFormula%3d%22True%22+FontName%3d%22Calibri%22+WrapText%3d%22False%22+FontSize%3d%2211%22+X%3d%226%22+Y%3d%2212%22+%2f%3e%0d%0a++++++%3cTD+Style%3d%22Class598%22+Merge%3d%22False%22+RowSpan%3d%22%22+ColSpan%3d%22%22+Format%3d%22General%22+Width%3d%2251%22+Text%3d%22%22+Height%3d%2215%22+Align%3d%22Right%22+CellHasFormula%3d%22True%22+FontName%3d%22Calibri%22+WrapText%3d%22False%22+FontSize%3d%2211%22+X%3d%227%22+Y%3d%2212%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228%22+Y%3d%2212%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229%22+Y%3d%2212%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2210%22+Y%3d%2212%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2211%22+Y%3d%2212%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2212%22+Y%3d%2212%22+%2f%3e%0d%0a++++++%3cTD+Style%3d%22Class567%22+Merge%3d%22False%22+RowSpan%3d%22%22+ColSpan%3d%22%22+Format%3d%22General%22+Width%3d%2248%22+Text%3d%22%22+Height%3d%2215%22+Align%3d%22Left%22+CellHasFormula%3d%22False%22+FontName%3d%22Calibri%22+WrapText%3d%22False%22+FontSize%3d%2211%22+X%3d%2213%22+Y%3d%2212%22+%2f%3e%0d%0a++++++%3cTD+Style%3d%22Class567%22+Merge%3d%22False%22+RowSpan%3d%22%22+ColSpan%3d%22%22+Format%3d%22General%22+Width%3d%2248%22+Text%3d%22%22+Height%3d%2215%22+Align%3d%22Left%22+CellHasFormula%3d%22False%22+FontName%3d%22Calibri%22+WrapText%3d%22False%22+FontSize%3d%2211%22+X%3d%2214%22+Y%3d%2212%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2215%22+Y%3d%2212%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2212%22+%2f%3e%0d%0a++++%3c%2fTR%3e%0d%0a++++%3cTR%3e%0d%0a++++++%3cTD+Style%3d%22Class567%22+Merge%3d%22False%22+RowSpan%3d%22%22+ColSpan%3d%22%22+Format%3d%22General%22+Width%3d%2247.25%22+Text%3d%22%22+Height%3d%2215.75%22+Align%3d%22Left%22+CellHasFormula%3d%22False%22+FontName%3d%22Calibri%22+WrapText%3d%22False%22+FontSize%3d%2211%22+X%3d%221%22+Y%3d%2213%22+%2f%3e%0d%0a++++++%3cTD+Style%3d%22Class568%22+Merge%3d%22False%22+RowSpan%3d%22%22+ColSpan%3d%22%22+Format%3d%22General%22+Width%3d%2247.25%22+Text%3d%22%22+Height%3d%2215.75%22+Align%3d%22Left%22+CellHasFormula%3d%22False%22+FontName%3d%22Calibri%22+WrapText%3d%22False%22+FontSize%3d%2211%22+X%3d%222%22+Y%3d%2213%22+%2f%3e%0d%0a++++++%3cTD+Style%3d%22Class599%22+Merge%3d%22True%22+RowSpan%3d%22%22+ColSpan%3d%223%22+Format%3d%22General%22+Width%3d%22141.75%22+Text%3d%22RESULTS%3a%22+Height%3d%2215.75%22+Align%3d%22Left%22+CellHasFormula%3d%22False%22+FontName%3d%22Calibri%22+WrapText%3d%22False%22+FontSize%3d%2211%22+X%3d%223%22+Y%3d%2213%22+%2f%3e%0d%0a++++++%3cTD+Style%3d%22Class600%22+Merge%3d%22False%22+RowSpan%3d%22%22+ColSpan%3d%22%22+Format%3d%22General%22+Width%3d%2251%22+Text%3d%22Purchase%22+Height%3d%2215.75%22+Align%3d%22Right%22+CellHasFormula%3d%22False%22+FontName%3d%22Calibri%22+WrapText%3d%22False%22+FontSize%3d%2211%22+X%3d%226%22+Y%3d%2213%22+%2f%3e%0d%0a++++++%3cTD+Style%3d%22Class601%22+Merge%3d%22False%22+RowSpan%3d%22%22+ColSpan%3d%22%22+Format%3d%22General%22+Width%3d%2251%22+Text%3d%22Lease%22+Height%3d%2215.75%22+Align%3d%22Right%22+CellHasFormula%3d%22False%22+FontName%3d%22Calibri%22+WrapText%3d%22False%22+FontSize%3d%2211%22+X%3d%227%22+Y%3d%2213%22+%2f%3e%0d%0a++++++%3cTD+Style%3d%22Class602%22+Merge%3d%22False%22+RowSpan%3d%22%22+ColSpan%3d%22%22+Format%3d%22General%22+Width%3d%2247.25%22+Text%3d%220%22+Height%3d%2215.75%22+Align%3d%22Left%22+CellHasFormula%3d%22False%22+FontName%3d%22Calibri%22+WrapText%3d%22False%22+FontSize%3d%2211%22+X%3d%228%22+Y%3d%2213%22+%2f%3e%0d%0a++++++%3cTD+Style%3d%22Class603%22+Merge%3d%22False%22+RowSpan%3d%22%22+ColSpan%3d%22%22+Format%3d%22General%22+Width%3d%2247.25%22+Text%3d%22Month%22+Height%3d%2215.75%22+Align%3d%22Center%22+CellHasFormula%3d%22False%22+FontName%3d%22Calibri%22+WrapText%3d%22False%22+FontSize%3d%2211%22+X%3d%229%22+Y%3d%2213%22+%2f%3e%0d%0a++++++%3cTD+Style%3d%22Class603%22+Merge%3d%22False%22+RowSpan%3d%22%22+ColSpan%3d%22%22+Format%3d%22General%22+Width%3d%2247.25%22+Text%3d%22Payment%22+Height%3d%2215.75%22+Align%3d%22Center%22+CellHasFormula%3d%22False%22+FontName%3d%22Calibri%22+WrapText%3d%22False%22+FontSize%3d%2211%22+X%3d%2210%22+Y%3d%2213%22+%2f%3e%0d%0a++++++%3cTD+Style%3d%22Class603%22+Merge%3d%22False%22+RowSpan%3d%22%22+ColSpan%3d%22%22+Format%3d%22General%22+Width%3d%2247.25%22+Text%3d%22Sales+Tax%22+Height%3d%2215.75%22+Align%3d%22Center%22+CellHasFormula%3d%22False%22+FontName%3d%22Calibri%22+WrapText%3d%22False%22+FontSize%3d%2211%22+X%3d%2211%22+Y%3d%2213%22+%2f%3e%0d%0a++++++%3cTD+Style%3d%22Class603%22+Merge%3d%22False%22+RowSpan%3d%22%22+ColSpan%3d%22%22+Format%3d%22General%22+Width%3d%2247.25%22+Text%3d%22Total%22+Height%3d%2215.75%22+Align%3d%22Center%22+CellHasFormula%3d%22False%22+FontName%3d%22Calibri%22+WrapText%3d%22False%22+FontSize%3d%2211%22+X%3d%2212%22+Y%3d%2213%22+%2f%3e%0d%0a++++++%3cTD+Style%3d%22Class603%22+Merge%3d%22False%22+RowSpan%3d%22%22+ColSpan%3d%22%22+Format%3d%22General%22+Width%3d%2248%22+Text%3d%22PV+Factor%22+Height%3d%2215.75%22+Align%3d%22Center%22+CellHasFormula%3d%22False%22+FontName%3d%22Calibri%22+WrapText%3d%22False%22+FontSize%3d%2211%22+X%3d%2213%22+Y%3d%2213%22+%2f%3e%0d%0a++++++%3cTD+Style%3d%22Class603%22+Merge%3d%22False%22+RowSpan%3d%22%22+ColSpan%3d%22%22+Format%3d%22General%22+Width%3d%2248%22+Text%3d%22PV%22+Height%3d%2215.75%22+Align%3d%22Center%22+CellHasFormula%3d%22False%22+FontName%3d%22Calibri%22+WrapText%3d%22False%22+FontSize%3d%2211%22+X%3d%2214%22+Y%3d%2213%22+%2f%3e%0d%0a++++++%3cTD+Style%3d%22Class604%22+Merge%3d%22False%22+RowSpan%3d%22%22+ColSpan%3d%22%22+Format%3d%22General%22+Width%3d%2248%22+Text%3d%22Cum.PV%22+Height%3d%2215.75%22+Align%3d%22Center%22+CellHasFormula%3d%22False%22+FontName%3d%22Calibri%22+WrapText%3d%22False%22+FontSize%3d%2211%22+X%3d%2215%22+Y%3d%2213%22+%2f%3e%0d%0a++++++%3cTD+Style%3d%22Class568%22+Merge%3d%22False%22+RowSpan%3d%22%22+ColSpan%3d%22%22+Format%3d%22General%22+Width%3d%2248%22+Text%3d%22%22+Height%3d%2215.75%22+Align%3d%22Left%22+CellHasFormula%3d%22False%22+FontName%3d%22Calibri%22+WrapText%3d%22False%22+FontSize%3d%2211%22+X%3d%2216%22+Y%3d%2213%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2214%22+%2f%3e%0d%0a++++++%3cTD+Style%3d%22Class605%22+Merge%3d%22True%22+RowSpan%3d%22%22+ColSpan%3d%223%22+Format%3d%22General%22+Width%3d%22141.75%22+Text%3d%22Present+Value+of+Payments%22+Height%3d%2215%22+Align%3d%22Left%22+CellHasFormula%3d%22False%22+FontName%3d%22Calibri%22+WrapText%3d%22False%22+FontSize%3d%2211%22+X%3d%223%22+Y%3d%2214%22+%2f%3e%0d%0a++++++%3cTD+Style%3d%22Class606%22+Merge%3d%22False%22+RowSpan%3d%22%22+ColSpan%3d%22%22+Format%3d%22%23%2c%23%230.00%22+Width%3d%2251%22+Text%3d%22%22+Height%3d%2215%22+Align%3d%22Right%22+CellHasFormula%3d%22True%22+FontName%3d%22Calibri%22+WrapText%3d%22False%22+FontSize%3d%2211%22+X%3d%226%22+Y%3d%2214%22+%2f%3e%0d%0a++++++%3cTD+Style%3d%22Class607%22+Merge%3d%22False%22+RowSpan%3d%22%22+ColSpan%3d%22%22+Format%3d%22%23%2c%23%230.00%22+Width%3d%2251%22+Text%3d%22%22+Height%3d%2215%22+Align%3d%22Right%22+CellHasFormula%3d%22True%22+FontName%3d%22Calibri%22+WrapText%3d%22False%22+FontSize%3d%2211%22+X%3d%227%22+Y%3d%2214%22+%2f%3e%0d%0a++++++%3cTD+Style%3d%22Class602%22+Merge%3d%22False%22+RowSpan%3d%22%22+ColSpan%3d%22%22+Format%3d%22General%22+Width%3d%2247.25%22+Text%3d%220%22+Height%3d%2215%22+Align%3d%22Left%22+CellHasFormula%3d%22False%22+FontName%3d%22Calibri%22+WrapText%3d%22False%22+FontSize%3d%2211%22+X%3d%228%22+Y%3d%2214%22+%2f%3e%0d%0a++++++%3cTD+Style%3d%22Class608%22+Merge%3d%22False%22+RowSpan%3d%22%22+ColSpan%3d%22%22+Format%3d%22General%22+Width%3d%2247.25%22+Text%3d%22%22+Height%3d%2215%22+Align%3d%22Center%22+CellHasFormula%3d%22True%22+FontName%3d%22Calibri%22+WrapText%3d%22False%22+FontSize%3d%2211%22+X%3d%229%22+Y%3d%2214%22+%2f%3e%0d%0a++++++%3cTD+Style%3d%22Class609%22+Merge%3d%22False%22+RowSpan%3d%22%22+ColSpan%3d%22%22+Format%3d%22%23%2c%23%230.00%22+Width%3d%2247.25%22+Text%3d%22%22+Height%3d%2215%22+Align%3d%22Right%22+CellHasFormula%3d%22True%22+FontName%3d%22Calibri%22+WrapText%3d%22False%22+FontSize%3d%2211%22+X%3d%2210%22+Y%3d%2214%22+%2f%3e%0d%0a++++++%3cTD+Style%3d%22Class609%22+Merge%3d%22False%22+RowSpan%3d%22%22+ColSpan%3d%22%22+Format%3d%22%23%2c%23%230.00%22+Width%3d%2247.25%22+Text%3d%22%22+Height%3d%2215%22+Align%3d%22Right%22+CellHasFormula%3d%22True%22+FontName%3d%22Calibri%22+WrapText%3d%22False%22+FontSize%3d%2211%22+X%3d%2211%22+Y%3d%2214%22+%2f%3e%0d%0a++++++%3cTD+Style%3d%22Class609%22+Merge%3d%22False%22+RowSpan%3d%22%22+ColSpan%3d%22%22+Format%3d%22%23%2c%23%230.00%22+Width%3d%2247.25%22+Text%3d%22%22+Height%3d%2215%22+Align%3d%22Right%22+CellHasFormula%3d%22True%22+FontName%3d%22Calibri%22+WrapText%3d%22False%22+FontSize%3d%2211%22+X%3d%2212%22+Y%3d%2214%22+%2f%3e%0d%0a++++++%3cTD+Style%3d%22Class609%22+Merge%3d%22False%22+RowSpan%3d%22%22+ColSpan%3d%22%22+Format%3d%220.00%25%22+Width%3d%2248%22+Text%3d%22%22+Height%3d%2215%22+Align%3d%22Right%22+CellHasFormula%3d%22True%22+FontName%3d%22Calibri%22+WrapText%3d%22False%22+FontSize%3d%2211%22+X%3d%2213%22+Y%3d%2214%22+%2f%3e%0d%0a++++++%3cTD+Style%3d%22Class609%22+Merge%3d%22False%22+RowSpan%3d%22%22+ColSpan%3d%22%22+Format%3d%22%23%2c%23%230.00%22+Width%3d%2248%22+Text%3d%22%22+Height%3d%2215%22+Align%3d%22Right%22+CellHasFormula%3d%22True%22+FontName%3d%22Calibri%22+WrapText%3d%22False%22+FontSize%3d%2211%22+X%3d%2214%22+Y%3d%2214%22+%2f%3e%0d%0a++++++%3cTD+Style%3d%22Class610%22+Merge%3d%22False%22+RowSpan%3d%22%22+ColSpan%3d%22%22+Format%3d%22%23%2c%23%230.00%22+Width%3d%2248%22+Text%3d%22%22+Height%3d%2215%22+Align%3d%22Right%22+CellHasFormula%3d%22True%22+FontName%3d%22Calibri%22+WrapText%3d%22False%22+FontSize%3d%2211%22+X%3d%2215%22+Y%3d%2214%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2214%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2215%22+%2f%3e%0d%0a++++++%3cTD+Style%3d%22Class611%22+Merge%3d%22True%22+RowSpan%3d%22%22+ColSpan%3d%223%22+Format%3d%22General%22+Width%3d%22141.75%22+Text%3d%22Present+Value+of+Sales+Tax%22+Height%3d%2215%22+Align%3d%22Left%22+CellHasFormula%3d%22False%22+FontName%3d%22Calibri%22+WrapText%3d%22False%22+FontSize%3d%2211%22+X%3d%223%22+Y%3d%2215%22+%2f%3e%0d%0a++++++%3cTD+Style%3d%22Class612%22+Merge%3d%22False%22+RowSpan%3d%22%22+ColSpan%3d%22%22+Format%3d%22%23%2c%23%230.00%22+Width%3d%2251%22+Text%3d%22%22+Height%3d%2215%22+Align%3d%22Right%22+CellHasFormula%3d%22True%22+FontName%3d%22Calibri%22+WrapText%3d%22False%22+FontSize%3d%2211%22+X%3d%226%22+Y%3d%2215%22+%2f%3e%0d%0a++++++%3cTD+Style%3d%22Class613%22+Merge%3d%22False%22+RowSpan%3d%22%22+ColSpan%3d%22%22+Format%3d%22%23%2c%23%230.00%22+Width%3d%2251%22+Text%3d%22%22+Height%3d%2215%22+Align%3d%22Right%22+CellHasFormula%3d%22True%22+FontName%3d%22Calibri%22+WrapText%3d%22False%22+FontSize%3d%2211%22+X%3d%227%22+Y%3d%2215%22+%2f%3e%0d%0a++++++%3cTD+Style%3d%22Class602%22+Merge%3d%22False%22+RowSpan%3d%22%22+ColSpan%3d%22%22+Format%3d%22General%22+Width%3d%2247.25%22+Text%3d%221%22+Height%3d%2215%22+Align%3d%22Left%22+CellHasFormula%3d%22False%22+FontName%3d%22Calibri%22+WrapText%3d%22False%22+FontSize%3d%2211%22+X%3d%228%22+</t>
  </si>
  <si>
    <t xml:space="preserve"> Y%3d%2215%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2215%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2215%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2215%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2215%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2215%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2215%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2215%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2215%22+%2f%3e%0d%0a++++%3c%2fTR%3e%0d%0a++++%3cTR%3e%0d%0a++++++%3cTD+Style%3d%22Class567%22+Merge%3d%22False%22+RowSpan%3d%22%22+ColSpan%3d%22%22+Format%3d%22General%22+Width%3d%2247.25%22+Text%3d%22%22+Height%3d%2215.75%22+Align%3d%22Left%22+CellHasFormula%3d%22False%22+FontName%3d%22Calibri%22+WrapText%3d%22False%22+FontSize%3d%2211%22+X%3d%221%22+Y%3d%2216%22+%2f%3e%0d%0a++++++%3cTD+Style%3d%22Class568%22+Merge%3d%22False%22+RowSpan%3d%22%22+ColSpan%3d%22%22+Format%3d%22General%22+Width%3d%2247.25%22+Text%3d%22%22+Height%3d%2215.75%22+Align%3d%22Left%22+CellHasFormula%3d%22False%22+FontName%3d%22Calibri%22+WrapText%3d%22False%22+FontSize%3d%2211%22+X%3d%222%22+Y%3d%2216%22+%2f%3e%0d%0a++++++%3cTD+Style%3d%22Class617%22+Merge%3d%22True%22+RowSpan%3d%22%22+ColSpan%3d%223%22+Format%3d%22General%22+Width%3d%22141.75%22+Text%3d%22Present+Value+of+Property+Tax%22+Height%3d%2215.75%22+Align%3d%22Left%22+CellHasFormula%3d%22False%22+FontName%3d%22Calibri%22+WrapText%3d%22False%22+FontSize%3d%2211%22+X%3d%223%22+Y%3d%2216%22+%2f%3e%0d%0a++++++%3cTD+Style%3d%22Class618%22+Merge%3d%22False%22+RowSpan%3d%22%22+ColSpan%3d%22%22+Format%3d%22%23%2c%23%230.00%22+Width%3d%2251%22+Text%3d%22%22+Height%3d%2215.75%22+Align%3d%22Right%22+CellHasFormula%3d%22True%22+FontName%3d%22Calibri%22+WrapText%3d%22False%22+FontSize%3d%2211%22+X%3d%226%22+Y%3d%2216%22+%2f%3e%0d%0a++++++%3cTD+Style%3d%22Class619%22+Merge%3d%22False%22+RowSpan%3d%22%22+ColSpan%3d%22%22+Format%3d%22%23%2c%23%230.00%22+Width%3d%2251%22+Text%3d%220%2c00%22+Height%3d%2215.75%22+Align%3d%22Right%22+CellHasFormula%3d%22False%22+FontName%3d%22Calibri%22+WrapText%3d%22False%22+FontSize%3d%2211%22+X%3d%227%22+Y%3d%2216%22+%2f%3e%0d%0a++++++%3cTD+Style%3d%22Class602%22+Merge%3d%22False%22+RowSpan%3d%22%22+ColSpan%3d%22%22+Format%3d%22General%22+Width%3d%2247.25%22+Text%3d%222%22+Height%3d%2215.75%22+Align%3d%22Left%22+CellHasFormula%3d%22False%22+FontName%3d%22Calibri%22+WrapText%3d%22False%22+FontSize%3d%2211%22+X%3d%228%22+Y%3d%2216%22+%2f%3e%0d%0a++++++%3cTD+Style%3d%22Class614%22+Merge%3d%22False%22+RowSpan%3d%22%22+ColSpan%3d%22%22+Format%3d%22General%22+Width%3d%2247.25%22+Text%3d%22%22+Height%3d%2215.75%22+Align%3d%22Center%22+CellHasFormula%3d%22True%22+FontName%3d%22Calibri%22+WrapText%3d%22False%22+FontSize%3d%2211%22+X%3d%229%22+Y%3d%2216%22+%2f%3e%0d%0a++++++%3cTD+Style%3d%22Class615%22+Merge%3d%22False%22+RowSpan%3d%22%22+ColSpan%3d%22%22+Format%3d%22%23%2c%23%230.00%22+Width%3d%2247.25%22+Text%3d%22%22+Height%3d%2215.75%22+Align%3d%22Right%22+CellHasFormula%3d%22True%22+FontName%3d%22Calibri%22+WrapText%3d%22False%22+FontSize%3d%2211%22+X%3d%2210%22+Y%3d%2216%22+%2f%3e%0d%0a++++++%3cTD+Style%3d%22Class615%22+Merge%3d%22False%22+RowSpan%3d%22%22+ColSpan%3d%22%22+Format%3d%22%23%2c%23%230.00%22+Width%3d%2247.25%22+Text%3d%22%22+Height%3d%2215.75%22+Align%3d%22Right%22+CellHasFormula%3d%22True%22+FontName%3d%22Calibri%22+WrapText%3d%22False%22+FontSize%3d%2211%22+X%3d%2211%22+Y%3d%2216%22+%2f%3e%0d%0a++++++%3cTD+Style%3d%22Class615%22+Merge%3d%22False%22+RowSpan%3d%22%22+ColSpan%3d%22%22+Format%3d%22%23%2c%23%230.00%22+Width%3d%2247.25%22+Text%3d%22%22+Height%3d%2215.75%22+Align%3d%22Right%22+CellHasFormula%3d%22True%22+FontName%3d%22Calibri%22+WrapText%3d%22False%22+FontSize%3d%2211%22+X%3d%2212%22+Y%3d%2216%22+%2f%3e%0d%0a++++++%3cTD+Style%3d%22Class615%22+Merge%3d%22False%22+RowSpan%3d%22%22+ColSpan%3d%22%22+Format%3d%220.00%25%22+Width%3d%2248%22+Text%3d%22%22+Height%3d%2215.75%22+Align%3d%22Right%22+CellHasFormula%3d%22True%22+FontName%3d%22Calibri%22+WrapText%3d%22False%22+FontSize%3d%2211%22+X%3d%2213%22+Y%3d%2216%22+%2f%3e%0d%0a++++++%3cTD+Style%3d%22Class615%22+Merge%3d%22False%22+RowSpan%3d%22%22+ColSpan%3d%22%22+Format%3d%22%23%2c%23%230.00%22+Width%3d%2248%22+Text%3d%22%22+Height%3d%2215.75%22+Align%3d%22Right%22+CellHasFormula%3d%22True%22+FontName%3d%22Calibri%22+WrapText%3d%22False%22+FontSize%3d%2211%22+X%3d%2214%22+Y%3d%2216%22+%2f%3e%0d%0a++++++%3cTD+Style%3d%22Class616%22+Merge%3d%22False%22+RowSpan%3d%22%22+ColSpan%3d%22%22+Format%3d%22%23%2c%23%230.00%22+Width%3d%2248%22+Text%3d%22%22+Height%3d%2215.75%22+Align%3d%22Right%22+CellHasFormula%3d%22True%22+FontName%3d%22Calibri%22+WrapText%3d%22False%22+FontSize%3d%2211%22+X%3d%2215%22+Y%3d%2216%22+%2f%3e%0d%0a++++++%3cTD+Style%3d%22Class568%22+Merge%3d%22False%22+RowSpan%3d%22%22+ColSpan%3d%22%22+Format%3d%22General%22+Width%3d%2248%22+Text%3d%22%22+Height%3d%2215.75%22+Align%3d%22Left%22+CellHasFormula%3d%22False%22+FontName%3d%22Calibri%22+WrapText%3d%22False%22+FontSize%3d%2211%22+X%3d%2216%22+Y%3d%2216%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2217%22+%2f%3e%0d%0a++++++%3cTD+Style%3d%22Class620%22+Merge%3d%22True%22+RowSpan%3d%22%22+ColSpan%3d%223%22+Format%3d%22General%22+Width%3d%22141.75%22+Text%3d%22Total%22+Height%3d%2215%22+Align%3d%22Left%22+CellHasFormula%3d%22False%22+FontName%3d%22Calibri%22+WrapText%3d%22False%22+FontSize%3d%2211%22+X%3d%223%22+Y%3d%2217%22+%2f%3e%0d%0a++++++%3cTD+Style%3d%22Class621%22+Merge%3d%22False%22+RowSpan%3d%22%22+ColSpan%3d%22%22+Format%3d%22%23%2c%23%230.00%22+Width%3d%2251%22+Text%3d%22%22+Height%3d%2215%22+Align%3d%22Right%22+CellHasFormula%3d%22True%22+FontName%3d%22Calibri%22+WrapText%3d%22False%22+FontSize%3d%2211%22+X%3d%226%22+Y%3d%2217%22+%2f%3e%0d%0a++++++%3cTD+Style%3d%22Class622%22+Merge%3d%22False%22+RowSpan%3d%22%22+ColSpan%3d%22%22+Format%3d%22%23%2c%23%230.00%22+Width%3d%2251%22+Text%3d%22%22+Height%3d%2215%22+Align%3d%22Right%22+CellHasFormula%3d%22True%22+FontName%3d%22Calibri%22+WrapText%3d%22False%22+FontSize%3d%2211%22+X%3d%227%22+Y%3d%2217%22+%2f%3e%0d%0a++++++%3cTD+Style%3d%22Class602%22+Merge%3d%22False%22+RowSpan%3d%22%22+ColSpan%3d%22%22+Format%3d%22General%22+Width%3d%2247.25%22+Text%3d%223%22+Height%3d%2215%22+Align%3d%22Left%22+CellHasFormula%3d%22False%22+FontName%3d%22Calibri%22+WrapText%3d%22False%22+FontSize%3d%2211%22+X%3d%228%22+Y%3d%2217%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2217%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2217%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2217%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2217%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2217%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2217%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2217%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2217%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2218%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2218%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2218%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2218%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2218%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2218%22+%2f%3e%0d%0a++++++%3cTD+Style%3d%22Class602%22+Merge%3d%22False%22+RowSpan%3d%22%22+ColSpan%3d%22%22+Format%3d%22General%22+Width%3d%2247.25%22+Text%3d%224%22+Height%3d%2215%22+Align%3d%22Left%22+CellHasFormula%3d%22False%22+FontName%3d%22Calibri%22+WrapText%3d%22False%22+FontSize%3d%2211%22+X%3d%228%22+Y%3d%2218%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2218%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2218%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2218%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2218%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2218%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2218%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2218%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2218%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2219%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2219%22+%2f%3e%0d%0a++++++%3cTD+Style%3d%22Class623%22+Merge%3d%22True%22+RowSpan%3d%224%22+ColSpan%3d%225%22+Format%3d%22General%22+Width%3d%22243.75%22+Text%3d%22%22+Height%3d%2260%22+Align%3d%22Left%22+CellHasFormula%3d%22True%22+FontName%3d%22Calibri%22+WrapText%3d%22True%22+FontSize%3d%2211%22+X%3d%223%22+Y%3d%2219%22+%2f%3e%0d%0a++++++%3cTD+Style%3d%22Class602%22+Merge%3d%22False%22+RowSpan%3d%22%22+ColSpan%3d%22%22+Format%3d%22General%22+Width%3d%2247.25%22+Text%3d%225%22+Height%3d%2215%22+Align%3d%22Left%22+CellHasFormula%3d%22False%22+FontName%3d%22Calibri%22+WrapText%3d%22False%22+FontSize%3d%2211%22+X%3d%228%22+Y%3d%2219%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2219%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2219%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2219%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2219%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2219%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2219%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2219%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2219%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2220%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2220%22+%2f%3e%0d%0a++++++%3cTD+Style%3d%22Class602%22+Merge%3d%22False%22+RowSpan%3d%22%22+ColSpan%3d%22%22+Format%3d%22General%22+Width%3d%2247.25%22+Text%3d%226%22+Height%3d%2215%22+Align%3d%22Left%22+CellHasFormula%3d%22False%22+FontName%3d%22Calibri%22+WrapText%3d%22False%22+FontSize%3d%2211%22+X%3d%228%22+Y%3d%2220%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2220%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2221%22+%2f%3e%0d%0a++++++%3cTD+Style%3d%22Class602%22+Merge%3d%22False%22+RowSpan%3d%22%22+ColSpan%3d%22%22+Format%3d%22General%22+Width%3d%2247.25%22+Text%3d%227%22+Height%3d%2215%22+Align%3d%22Left%22+CellHasFormula%3d%22False%22+FontName%3d%22Calibri%22+WrapText%3d%22False%22+FontSize%3d%2211%22+X%3d%228%22+Y%3d%2221%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2221%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2222%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2222%22+%2f%3e%0d%0a++++++%3cTD+Style%3d%22Class602%22+Merge%3d%22False%22+RowSpan%3d%22%22+ColSpan%3d%22%22+Format%3d%22General%22+Width%3d%2247.25%22+Text%3d%228%22+Height%3d%2215%22+Align%3d%22Left%22+CellHasFormula%3d%22False%22+FontName%3d%22Calibri%22+WrapText%3d%22False%22+FontSize%3d%2211%22+X%3d%228%22+Y%3d%2222%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2222%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2223%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2223%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2223%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</t>
  </si>
  <si>
    <t xml:space="preserve"> 224%22+Y%3d%2223%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2223%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2223%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2223%22+%2f%3e%0d%0a++++++%3cTD+Style%3d%22Class602%22+Merge%3d%22False%22+RowSpan%3d%22%22+ColSpan%3d%22%22+Format%3d%22General%22+Width%3d%2247.25%22+Text%3d%229%22+Height%3d%2215%22+Align%3d%22Left%22+CellHasFormula%3d%22False%22+FontName%3d%22Calibri%22+WrapText%3d%22False%22+FontSize%3d%2211%22+X%3d%228%22+Y%3d%2223%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2223%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2224%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2224%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2224%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2224%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2224%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2224%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2224%22+%2f%3e%0d%0a++++++%3cTD+Style%3d%22Class602%22+Merge%3d%22False%22+RowSpan%3d%22%22+ColSpan%3d%22%22+Format%3d%22General%22+Width%3d%2247.25%22+Text%3d%2210%22+Height%3d%2215%22+Align%3d%22Left%22+CellHasFormula%3d%22False%22+FontName%3d%22Calibri%22+WrapText%3d%22False%22+FontSize%3d%2211%22+X%3d%228%22+Y%3d%2224%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2224%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2225%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2225%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2225%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2225%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2225%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2225%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2225%22+%2f%3e%0d%0a++++++%3cTD+Style%3d%22Class602%22+Merge%3d%22False%22+RowSpan%3d%22%22+ColSpan%3d%22%22+Format%3d%22General%22+Width%3d%2247.25%22+Text%3d%2211%22+Height%3d%2215%22+Align%3d%22Left%22+CellHasFormula%3d%22False%22+FontName%3d%22Calibri%22+WrapText%3d%22False%22+FontSize%3d%2211%22+X%3d%228%22+Y%3d%2225%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2225%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2226%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2226%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2226%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2226%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2226%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2226%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2226%22+%2f%3e%0d%0a++++++%3cTD+Style%3d%22Class602%22+Merge%3d%22False%22+RowSpan%3d%22%22+ColSpan%3d%22%22+Format%3d%22General%22+Width%3d%2247.25%22+Text%3d%2212%22+Height%3d%2215%22+Align%3d%22Left%22+CellHasFormula%3d%22False%22+FontName%3d%22Calibri%22+WrapText%3d%22False%22+FontSize%3d%2211%22+X%3d%228%22+Y%3d%2226%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2226%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2226%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2227%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2227%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2227%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2227%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2227%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2227%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2227%22+%2f%3e%0d%0a++++++%3cTD+Style%3d%22Class602%22+Merge%3d%22False%22+RowSpan%3d%22%22+ColSpan%3d%22%22+Format%3d%22General%22+Width%3d%2247.25%22+Text%3d%2213%22+Height%3d%2215%22+Align%3d%22Left%22+CellHasFormula%3d%22False%22+FontName%3d%22Calibri%22+WrapText%3d%22False%22+FontSize%3d%2211%22+X%3d%228%22+Y%3d%2227%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2227%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2227%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2228%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2228%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2228%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2228%22+%2f%3e%0d%0a++++++%3cTD+Style%3d%22Class602%22+Merge%3d%22False%22+RowSpan%3d%22%22+ColSpan%3d%22%22+Format%3d%22General%22+Width%3d%2247.25%22+Text%3d%2214%22+Height%3d%2215%22+Align%3d%22Left%22+CellHasFormula%3d%22False%22+FontName%3d%22Calibri%22+WrapText%3d%22False%22+FontSize%3d%2211%22+X%3d%228%22+Y%3d%2228%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2228%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2228%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2229%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2229%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2229%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2229%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2229%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2229%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2229%22+%2f%3e%0d%0a++++++%3cTD+Style%3d%22Class602%22+Merge%3d%22False%22+RowSpan%3d%22%22+ColSpan%3d%22%22+Format%3d%22General%22+Width%3d%2247.25%22+Text%3d%2215%22+Height%3d%2215%22+Align%3d%22Left%22+CellHasFormula%3d%22False%22+FontName%3d%22Calibri%22+WrapText%3d%22False%22+FontSize%3d%2211%22+X%3d%228%22+Y%3d%2229%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2229%22+%2f%3e%0d%0a++++++%3cTD+Style%3d%22Class615%22+Merge%3d%22False%22+RowSpan%3d%22%22+ColSpan%3d%22%22+Format%3d%22%23%2c%23%230.00%22+Width%3d%2247.25%22+Text%3d%22%22+Height%3d%2215%22+Align%3d%22Right%22+CellHasFormula%3d%22True%22+FontName%3d%22Calibri%22+WrapText%3d%2</t>
  </si>
  <si>
    <t xml:space="preserve"> 2False%22+FontSize%3d%2211%22+X%3d%2210%22+Y%3d%2229%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2229%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2229%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2229%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2229%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2229%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2229%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2230%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2230%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2230%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2230%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2230%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2230%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2230%22+%2f%3e%0d%0a++++++%3cTD+Style%3d%22Class602%22+Merge%3d%22False%22+RowSpan%3d%22%22+ColSpan%3d%22%22+Format%3d%22General%22+Width%3d%2247.25%22+Text%3d%2216%22+Height%3d%2215%22+Align%3d%22Left%22+CellHasFormula%3d%22False%22+FontName%3d%22Calibri%22+WrapText%3d%22False%22+FontSize%3d%2211%22+X%3d%228%22+Y%3d%2230%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2230%22+%2f%3e%0d%0a++++%3c%2fTR%3e%0d%0a++++%3cTR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221%22+Y%3d%2231%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222%22+Y%3d%2231%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223%22+Y%3d%2231%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224%22+Y%3d%2231%22+%2f%3e%0d%0a++++++%3cTD+Style%3d%22Class567%22+Merge%3d%22False%22+RowSpan%3d%22%22+ColSpan%3d%22%22+Format%3d%22General%22+Width%3d%2247.25%22+Text%3d%22%22+Height%3d%2215%22+Align%3d%22Left%22+CellHasFormula%3d%22False%22+FontName%3d%22Calibri%22+WrapText%3d%22False%22+FontSize%3d%2211%22+X%3d%225%22+Y%3d%2231%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226%22+Y%3d%2231%22+%2f%3e%0d%0a++++++%3cTD+Style%3d%22Class567%22+Merge%3d%22False%22+RowSpan%3d%22%22+ColSpan%3d%22%22+Format%3d%22General%22+Width%3d%2251%22+Text%3d%22%22+Height%3d%2215%22+Align%3d%22Left%22+CellHasFormula%3d%22False%22+FontName%3d%22Calibri%22+WrapText%3d%22False%22+FontSize%3d%2211%22+X%3d%227%22+Y%3d%2231%22+%2f%3e%0d%0a++++++%3cTD+Style%3d%22Class602%22+Merge%3d%22False%22+RowSpan%3d%22%22+ColSpan%3d%22%22+Format%3d%22General%22+Width%3d%2247.25%22+Text%3d%2217%22+Height%3d%2215%22+Align%3d%22Left%22+CellHasFormula%3d%22False%22+FontName%3d%22Calibri%22+WrapText%3d%22False%22+FontSize%3d%2211%22+X%3d%228%22+Y%3d%2231%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2231%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2232%22+%2f%3e%0d%0a++++++%3cTD+Style%3d%22Class602%22+Merge%3d%22False%22+RowSpan%3d%22%22+ColSpan%3d%22%22+Format%3d%22General%22+Width%3d%2247.25%22+Text%3d%2218%22+Height%3d%2215%22+Align%3d%22Left%22+CellHasFormula%3d%22False%22+FontName%3d%22Calibri%22+WrapText%3d%22False%22+FontSize%3d%2211%22+X%3d%228%22+Y%3d%2232%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2232%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2233%22+%2f%3e%0d%0a++++++%3cTD+Style%3d%22Class602%22+Merge%3d%22False%22+RowSpan%3d%22%22+ColSpan%3d%22%22+Format%3d%22General%22+Width%3d%2247.25%22+Text%3d%2219%22+Height%3d%2215%22+Align%3d%22Left%22+CellHasFormula%3d%22False%22+FontName%3d%22Calibri%22+WrapText%3d%22False%22+FontSize%3d%2211%22+X%3d%228%22+Y%3d%2233%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2233%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2234%22+%2f%3e%0d%0a++++++%3cTD+Style%3d%22Class602%22+Merge%3d%22False%22+RowSpan%3d%22%22+ColSpan%3d%22%22+Format%3d%22General%22+Width%3d%2247.25%22+Text%3d%2220%22+Height%3d%2215%22+Align%3d%22Left%22+CellHasFormula%3d%22False%22+FontName%3d%22Calibri%22+WrapText%3d%22False%22+FontSize%3d%2211%22+X%3d%228%22+Y%3d%2234%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2234%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2235%22+%2f%3e%0d%0a++++++%3cTD+Style%3d%22Class602%22+Merge%3d%22False%22+RowSpan%3d%22%22+ColSpan%3d%22%22+Format%3d%22General%22+Width%3d%2247.25%22+Text%3d%2221%22+Height%3d%2215%22+Align%3d%22Left%22+CellHasFormula%3d%22False%22+FontName%3d%22Calibri%22+WrapText%3d%22False%22+FontSize%3d%2211%22+X%3d%228%22+Y%3d%2235%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2235%22+%2f%3e%0d%0a++++++%3cTD+Style%3d%22Class568%22+Merge%3d%22False%22+RowSpan%3d%22%22+ColSpan%3d%22%22+Format%3d%22General%22+Width%3d%2248%22+Text%3d%22%22+Height%3d%2215%22+Align%3d%22Left%22+CellHas</t>
  </si>
  <si>
    <t xml:space="preserve"> Formula%3d%22False%22+FontName%3d%22Calibri%22+WrapText%3d%22False%22+FontSize%3d%2211%22+X%3d%2216%22+Y%3d%2235%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2236%22+%2f%3e%0d%0a++++++%3cTD+Style%3d%22Class602%22+Merge%3d%22False%22+RowSpan%3d%22%22+ColSpan%3d%22%22+Format%3d%22General%22+Width%3d%2247.25%22+Text%3d%2222%22+Height%3d%2215%22+Align%3d%22Left%22+CellHasFormula%3d%22False%22+FontName%3d%22Calibri%22+WrapText%3d%22False%22+FontSize%3d%2211%22+X%3d%228%22+Y%3d%2236%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2236%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2236%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2237%22+%2f%3e%0d%0a++++++%3cTD+Style%3d%22Class602%22+Merge%3d%22False%22+RowSpan%3d%22%22+ColSpan%3d%22%22+Format%3d%22General%22+Width%3d%2247.25%22+Text%3d%2223%22+Height%3d%2215%22+Align%3d%22Left%22+CellHasFormula%3d%22False%22+FontName%3d%22Calibri%22+WrapText%3d%22False%22+FontSize%3d%2211%22+X%3d%228%22+Y%3d%2237%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2237%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2237%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2238%22+%2f%3e%0d%0a++++++%3cTD+Style%3d%22Class602%22+Merge%3d%22False%22+RowSpan%3d%22%22+ColSpan%3d%22%22+Format%3d%22General%22+Width%3d%2247.25%22+Text%3d%2224%22+Height%3d%2215%22+Align%3d%22Left%22+CellHasFormula%3d%22False%22+FontName%3d%22Calibri%22+WrapText%3d%22False%22+FontSize%3d%2211%22+X%3d%228%22+Y%3d%2238%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2238%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2239%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2239%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2239%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2239%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2239%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2239%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2239%22+%2f%3e%0d%0a++++++%3cTD+Style%3d%22Class602%22+Merge%3d%22False%22+RowSpan%3d%22%22+ColSpan%3d%22%22+Format%3d%22General%22+Width%3d%2247.25%22+Text%3d%2225%22+Height%3d%2215%22+Align%3d%22Left%22+CellHasFormula%3d%22False%22+FontName%3d%22Calibri%22+WrapText%3d%22False%22+FontSize%3d%2211%22+X%3d%228%22+Y%3d%2239%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2239%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2239%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2239%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2239%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2239%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2239%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2239%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2239%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2240%22+%2f%3e%0d%0a++++++%3cTD+Style%3d%22Class602%22+Merge%3d%22False%22+RowSpan%3d%22%22+ColSpan%3d%22%22+Format%3d%22General%22+Width%3d%2247.25%22+Text%3d%2226%22+Height%3d%2215%22+Align%3d%22Left%22+CellHasFormula%3d%22False%22+FontName%3d%22Calibri%22+WrapText%3d%22False%22+FontSize%3d%2211%22+X%3d%228%22+Y%3d%2240%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2240%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2241%22+%2f%3e%0d%0a++++++%3cTD+Style%3d%22Class602%22+Merge%3d%22False%22+RowSpan%3d%22%22+ColSpan%3d%22%22+Format%3d%22General%22+Width%3d%2247.25%22+Text%3d%2227%22+Height%3d%2215%22+Align%3d%22Left%22+CellHasFormula%3d%22False%22+FontName%3d%22Calibri%22+WrapText%3d%22False%22+FontSize%3d%2211%22+X%3d%228%22+Y%3d%2241%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2241%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2242%22+%2f%3e%0d%0a++++++%3cTD+Style%3d%22Class568%22+Merge%3d%22False%22+RowSpan%3d%22%22+ColSpan%3d%22%22+Format%3d%22General%22+Width%3d</t>
  </si>
  <si>
    <t xml:space="preserve"> %2251%22+Text%3d%22%22+Height%3d%2215%22+Align%3d%22Left%22+CellHasFormula%3d%22False%22+FontName%3d%22Calibri%22+WrapText%3d%22False%22+FontSize%3d%2211%22+X%3d%226%22+Y%3d%2242%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2242%22+%2f%3e%0d%0a++++++%3cTD+Style%3d%22Class602%22+Merge%3d%22False%22+RowSpan%3d%22%22+ColSpan%3d%22%22+Format%3d%22General%22+Width%3d%2247.25%22+Text%3d%2228%22+Height%3d%2215%22+Align%3d%22Left%22+CellHasFormula%3d%22False%22+FontName%3d%22Calibri%22+WrapText%3d%22False%22+FontSize%3d%2211%22+X%3d%228%22+Y%3d%2242%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2242%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2243%22+%2f%3e%0d%0a++++++%3cTD+Style%3d%22Class602%22+Merge%3d%22False%22+RowSpan%3d%22%22+ColSpan%3d%22%22+Format%3d%22General%22+Width%3d%2247.25%22+Text%3d%2229%22+Height%3d%2215%22+Align%3d%22Left%22+CellHasFormula%3d%22False%22+FontName%3d%22Calibri%22+WrapText%3d%22False%22+FontSize%3d%2211%22+X%3d%228%22+Y%3d%2243%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2243%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2244%22+%2f%3e%0d%0a++++++%3cTD+Style%3d%22Class602%22+Merge%3d%22False%22+RowSpan%3d%22%22+ColSpan%3d%22%22+Format%3d%22General%22+Width%3d%2247.25%22+Text%3d%2230%22+Height%3d%2215%22+Align%3d%22Left%22+CellHasFormula%3d%22False%22+FontName%3d%22Calibri%22+WrapText%3d%22False%22+FontSize%3d%2211%22+X%3d%228%22+Y%3d%2244%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2244%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2245%22+%2f%3e%0d%0a++++++%3cTD+Style%3d%22Class602%22+Merge%3d%22False%22+RowSpan%3d%22%22+ColSpan%3d%22%22+Format%3d%22General%22+Width%3d%2247.25%22+Text%3d%2231%22+Height%3d%2215%22+Align%3d%22Left%22+CellHasFormula%3d%22False%22+FontName%3d%22Calibri%22+WrapText%3d%22False%22+FontSize%3d%2211%22+X%3d%228%22+Y%3d%2245%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2245%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2246%22+%2f%3e%0d%0a++++++%3cTD+Style%3d%22Class602%22+Merge%3d%22False%22+RowSpan%3d%22%22+ColSpan%3d%22%22+Format%3d%22General%22+Width%3d%2247.25%22+Text%3d%2232%22+Height%3d%2215%22+Align%3d%22Left%22+CellHasFormula%3d%22False%22+FontName%3d%22Calibri%22+WrapText%3d%22False%22+FontSize%3d%2211%22+X%3d%228%22+Y%3d%2246%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2246%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2246%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2247%22+%2f%3e%0d%0a++++++%3cTD+Style%3d%22Class602%22+Merge%3d%22False%22+RowSpan%3d%22%22+ColSpan%3d%22%22+Format%3d%22General%22+Width%3d%2247.25%22+Text%3d%2233%22+Height%3d%2215%22+Align%3d%22Left%22+CellHasFormula%3d%22False%22+FontName%3d%22Calibri%22+WrapText%3d%22False%22+FontSize%3d%2211%22+X%3d%228%22+Y%3d%2247%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2247%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2247%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2248%22+%2f%3e%0d%0a++++++%3cTD+Style%3d%22Class602%22+Merge%3d%22False%22+RowSpan%3d%22%22+ColSpan%3d%22%22+Format%3d%22General%22+Width%3d%2247.25%22+Text%3d%2234%22+Height%3d%2215%22+Align%3d%22Left%22+CellHasFormula%3d%22False%22+FontName%3d%22Calibri%22+WrapText%3d%22False%22+FontSize%3d%2211%22+X%3d%228%22+Y%3d%2248%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2248%22+%2f%3e%0d%0a++++++%3cTD+Style%3d%22Class615%22+Merge%3d%22False%22+RowSpan%3d%22%22+C</t>
  </si>
  <si>
    <t xml:space="preserve"> olSpan%3d%22%22+Format%3d%22%23%2c%23%230.00%22+Width%3d%2247.25%22+Text%3d%22%22+Height%3d%2215%22+Align%3d%22Right%22+CellHasFormula%3d%22True%22+FontName%3d%22Calibri%22+WrapText%3d%22False%22+FontSize%3d%2211%22+X%3d%2212%22+Y%3d%2248%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2248%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2249%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2249%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2249%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2249%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2249%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2249%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2249%22+%2f%3e%0d%0a++++++%3cTD+Style%3d%22Class602%22+Merge%3d%22False%22+RowSpan%3d%22%22+ColSpan%3d%22%22+Format%3d%22General%22+Width%3d%2247.25%22+Text%3d%2235%22+Height%3d%2215%22+Align%3d%22Left%22+CellHasFormula%3d%22False%22+FontName%3d%22Calibri%22+WrapText%3d%22False%22+FontSize%3d%2211%22+X%3d%228%22+Y%3d%2249%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2249%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2249%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2249%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2249%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2249%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2249%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2249%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2249%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2250%22+%2f%3e%0d%0a++++++%3cTD+Style%3d%22Class602%22+Merge%3d%22False%22+RowSpan%3d%22%22+ColSpan%3d%22%22+Format%3d%22General%22+Width%3d%2247.25%22+Text%3d%2236%22+Height%3d%2215%22+Align%3d%22Left%22+CellHasFormula%3d%22False%22+FontName%3d%22Calibri%22+WrapText%3d%22False%22+FontSize%3d%2211%22+X%3d%228%22+Y%3d%2250%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2250%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2251%22+%2f%3e%0d%0a++++++%3cTD+Style%3d%22Class602%22+Merge%3d%22False%22+RowSpan%3d%22%22+ColSpan%3d%22%22+Format%3d%22General%22+Width%3d%2247.25%22+Text%3d%2237%22+Height%3d%2215%22+Align%3d%22Left%22+CellHasFormula%3d%22False%22+FontName%3d%22Calibri%22+WrapText%3d%22False%22+FontSize%3d%2211%22+X%3d%228%22+Y%3d%2251%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2251%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2252%22+%2f%3e%0d%0a++++++%3cTD+Style%3d%22Class602%22+Merge%3d%22False%22+RowSpan%3d%22%22+ColSpan%3d%22%22+Format%3d%22General%22+Width%3d%2247.25%22+Text%3d%2238%22+Height%3d%2215%22+Align%3d%22Left%22+CellHasFormula%3d%22False%22+FontName%3d%22Calibri%22+WrapText%3d%22False%22+FontSize%3d%2211%22+X%3d%228%22+Y%3d%2252%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2252%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2253%22+%2f%3e%0d%0a++++++%3cTD+Style%3d%22Class602%22+Merge%3d%22False%22+RowSpan%3d%22%22+ColSpan%3d%22%22+Format%3d%22General%22+Width%3d%2247.25%22+Text%3d%2239%22+Height%3d%2215%22+Align%3d%22Left%22+CellHasFormula%3d%22False%22+FontName%3d%22Calibri%22+WrapText%3d%22False%22+FontSize%3d%2211%22+X%3d%228%22+Y%3d%2253%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2253%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2254%22+%2f%3e%0d%0a++++++%3cTD+Style%3d%22Class602%22+Merge%3d%22False%22+RowSpan%3d%22%22+ColSpan%3d%22%22+Format%3d%22General%22+Width%3d%2247.25%22+Text%3d%2240%22+Height%3d%2215%22+Align%3d%22Left%22+CellHasFormula%3d%22False%22+FontName%3d%22Calibri%22+WrapText%3d%22False%22+FontSize%3d%2211%22+X%3d%228%22+Y%3d%2254%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2254%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2255</t>
  </si>
  <si>
    <t xml:space="preserve"> 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2255%22+%2f%3e%0d%0a++++++%3cTD+Style%3d%22Class602%22+Merge%3d%22False%22+RowSpan%3d%22%22+ColSpan%3d%22%22+Format%3d%22General%22+Width%3d%2247.25%22+Text%3d%2241%22+Height%3d%2215%22+Align%3d%22Left%22+CellHasFormula%3d%22False%22+FontName%3d%22Calibri%22+WrapText%3d%22False%22+FontSize%3d%2211%22+X%3d%228%22+Y%3d%2255%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2255%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2256%22+%2f%3e%0d%0a++++++%3cTD+Style%3d%22Class602%22+Merge%3d%22False%22+RowSpan%3d%22%22+ColSpan%3d%22%22+Format%3d%22General%22+Width%3d%2247.25%22+Text%3d%2242%22+Height%3d%2215%22+Align%3d%22Left%22+CellHasFormula%3d%22False%22+FontName%3d%22Calibri%22+WrapText%3d%22False%22+FontSize%3d%2211%22+X%3d%228%22+Y%3d%2256%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2256%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2256%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2257%22+%2f%3e%0d%0a++++++%3cTD+Style%3d%22Class602%22+Merge%3d%22False%22+RowSpan%3d%22%22+ColSpan%3d%22%22+Format%3d%22General%22+Width%3d%2247.25%22+Text%3d%2243%22+Height%3d%2215%22+Align%3d%22Left%22+CellHasFormula%3d%22False%22+FontName%3d%22Calibri%22+WrapText%3d%22False%22+FontSize%3d%2211%22+X%3d%228%22+Y%3d%2257%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2257%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2257%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2258%22+%2f%3e%0d%0a++++++%3cTD+Style%3d%22Class602%22+Merge%3d%22False%22+RowSpan%3d%22%22+ColSpan%3d%22%22+Format%3d%22General%22+Width%3d%2247.25%22+Text%3d%2244%22+Height%3d%2215%22+Align%3d%22Left%22+CellHasFormula%3d%22False%22+FontName%3d%22Calibri%22+WrapText%3d%22False%22+FontSize%3d%2211%22+X%3d%228%22+Y%3d%2258%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2258%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2259%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2259%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2259%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2259%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2259%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2259%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2259%22+%2f%3e%0d%0a++++++%3cTD+Style%3d%22Class602%22+Merge%3d%22False%22+RowSpan%3d%22%22+ColSpan%3d%22%22+Format%3d%22General%22+Width%3d%2247.25%22+Text%3d%2245%22+Height%3d%2215%22+Align%3d%22Left%22+CellHasFormula%3d%22False%22+FontName%3d%22Calibri%22+WrapText%3d%22False%22+FontSize%3d%2211%22+X%3d%228%22+Y%3d%2259%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2259%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2259%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2259%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2259%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2259%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2259%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2259%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2259%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2260%22+%2f%3e%0d%0a++++++%3cTD+Style%3d%22Class602%22+Merge%3d%22False%22+RowSpan%3d%22%22+ColSpan%3d%22%22+Format%3d%22General%22+Width%3d%2247.25%22+Text%3d%2246%22+Height%3d%2215%22+Align%3d%22Left%22+CellHasFormula%3d%22False%22+FontName%3d%22Calibri%22+WrapText%3d%22False%22+FontSize%3d%2211%22+X%3d%228%22+Y%3d%2260%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2260%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</t>
  </si>
  <si>
    <t xml:space="preserve"> 22+X%3d%227%22+Y%3d%2261%22+%2f%3e%0d%0a++++++%3cTD+Style%3d%22Class602%22+Merge%3d%22False%22+RowSpan%3d%22%22+ColSpan%3d%22%22+Format%3d%22General%22+Width%3d%2247.25%22+Text%3d%2247%22+Height%3d%2215%22+Align%3d%22Left%22+CellHasFormula%3d%22False%22+FontName%3d%22Calibri%22+WrapText%3d%22False%22+FontSize%3d%2211%22+X%3d%228%22+Y%3d%2261%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2261%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2262%22+%2f%3e%0d%0a++++++%3cTD+Style%3d%22Class602%22+Merge%3d%22False%22+RowSpan%3d%22%22+ColSpan%3d%22%22+Format%3d%22General%22+Width%3d%2247.25%22+Text%3d%2248%22+Height%3d%2215%22+Align%3d%22Left%22+CellHasFormula%3d%22False%22+FontName%3d%22Calibri%22+WrapText%3d%22False%22+FontSize%3d%2211%22+X%3d%228%22+Y%3d%2262%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2262%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2263%22+%2f%3e%0d%0a++++++%3cTD+Style%3d%22Class602%22+Merge%3d%22False%22+RowSpan%3d%22%22+ColSpan%3d%22%22+Format%3d%22General%22+Width%3d%2247.25%22+Text%3d%2249%22+Height%3d%2215%22+Align%3d%22Left%22+CellHasFormula%3d%22False%22+FontName%3d%22Calibri%22+WrapText%3d%22False%22+FontSize%3d%2211%22+X%3d%228%22+Y%3d%2263%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2263%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2264%22+%2f%3e%0d%0a++++++%3cTD+Style%3d%22Class602%22+Merge%3d%22False%22+RowSpan%3d%22%22+ColSpan%3d%22%22+Format%3d%22General%22+Width%3d%2247.25%22+Text%3d%2250%22+Height%3d%2215%22+Align%3d%22Left%22+CellHasFormula%3d%22False%22+FontName%3d%22Calibri%22+WrapText%3d%22False%22+FontSize%3d%2211%22+X%3d%228%22+Y%3d%2264%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2264%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2265%22+%2f%3e%0d%0a++++++%3cTD+Style%3d%22Class602%22+Merge%3d%22False%22+RowSpan%3d%22%22+ColSpan%3d%22%22+Format%3d%22General%22+Width%3d%2247.25%22+Text%3d%2251%22+Height%3d%2215%22+Align%3d%22Left%22+CellHasFormula%3d%22False%22+FontName%3d%22Calibri%22+WrapText%3d%22False%22+FontSize%3d%2211%22+X%3d%228%22+Y%3d%2265%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2265%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2266%22+%2f%3e%0d%0a++++++%3cTD+Style%3d%22Class602%22+Merge%3d%22False%22+RowSpan%3d%22%22+ColSpan%3d%22%22+Format%3d%22General%22+Width%3d%2247.25%22+Text%3d%2252%22+Height%3d%2215%22+Align%3d%22Left%22+CellHasFormula%3d%22False%22+FontName%3d%22Calibri%22+WrapText%3d%22False%22+FontSize%3d%2211%22+X%3d%228%22+Y%3d%2266%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2266%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2266%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2267%22+%2f%3e%0d%0a++++++%3cTD+Style%3d%22Class602%22+Merge%3d%22False%22+RowSpan%3d%22%22+ColSpan%3d%22%22+Format%3d%22General%22+Width%3d%2247.25%22+Text%3d%2253%22+Height%3d%2215%22+Align%3d%22Left%22+CellHasFormula%3d%22False%22+FontName%3d%22Calibri%22+WrapText%3d%22False%22+FontSize%3d%2211%22+X%3d%228%22+Y%3d%2267%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2267%22+%2f%3e%0d%0a++++++%3cTD+Style%3d%22Class615%22+Merge%3d%22False%22+RowSpan%3d%22%22+ColSpan%3d%22%22+Format%3d%220.00%25%22+Width%3d%2248%22+Text%3d%22%22+Height%3d%2215%22+Align%3d%22Right%22+CellHasFormula%3d%22True%22+FontN</t>
  </si>
  <si>
    <t xml:space="preserve"> ame%3d%22Calibri%22+WrapText%3d%22False%22+FontSize%3d%2211%22+X%3d%2213%22+Y%3d%2267%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2267%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2268%22+%2f%3e%0d%0a++++++%3cTD+Style%3d%22Class602%22+Merge%3d%22False%22+RowSpan%3d%22%22+ColSpan%3d%22%22+Format%3d%22General%22+Width%3d%2247.25%22+Text%3d%2254%22+Height%3d%2215%22+Align%3d%22Left%22+CellHasFormula%3d%22False%22+FontName%3d%22Calibri%22+WrapText%3d%22False%22+FontSize%3d%2211%22+X%3d%228%22+Y%3d%2268%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2268%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2269%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2269%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2269%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2269%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2269%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2269%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2269%22+%2f%3e%0d%0a++++++%3cTD+Style%3d%22Class602%22+Merge%3d%22False%22+RowSpan%3d%22%22+ColSpan%3d%22%22+Format%3d%22General%22+Width%3d%2247.25%22+Text%3d%2255%22+Height%3d%2215%22+Align%3d%22Left%22+CellHasFormula%3d%22False%22+FontName%3d%22Calibri%22+WrapText%3d%22False%22+FontSize%3d%2211%22+X%3d%228%22+Y%3d%2269%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2269%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2269%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2269%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2269%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2269%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2269%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2269%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2269%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2270%22+%2f%3e%0d%0a++++++%3cTD+Style%3d%22Class602%22+Merge%3d%22False%22+RowSpan%3d%22%22+ColSpan%3d%22%22+Format%3d%22General%22+Width%3d%2247.25%22+Text%3d%2256%22+Height%3d%2215%22+Align%3d%22Left%22+CellHasFormula%3d%22False%22+FontName%3d%22Calibri%22+WrapText%3d%22False%22+FontSize%3d%2211%22+X%3d%228%22+Y%3d%2270%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2270%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2271%22+%2f%3e%0d%0a++++++%3cTD+Style%3d%22Class602%22+Merge%3d%22False%22+RowSpan%3d%22%22+ColSpan%3d%22%22+Format%3d%22General%22+Width%3d%2247.25%22+Text%3d%2257%22+Height%3d%2215%22+Align%3d%22Left%22+CellHasFormula%3d%22False%22+FontName%3d%22Calibri%22+WrapText%3d%22False%22+FontSize%3d%2211%22+X%3d%228%22+Y%3d%2271%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2271%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2272%22+%2f%3e%0d%0a++++++%3cTD+Style%3d%22Class602%22+Merge%3d%22False%22+RowSpan%3d%22%22+ColSpan%3d%22%22+Format%3d%22General%22+Width%3d%2247.25%22+Text%3d%2258%22+Height%3d%2215%22+Align%3d%22Left%22+CellHasFormula%3d%22False%22+FontName%3d%22Calibri%22+WrapText%3d%22False%22+FontSize%3d%2211%22+X%3d%228%22+Y%3d%2272%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2272%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2273%22+%2f%3e%0d%0a++++++%3cTD+Style%3d%22Class602%22+Merge%3d%22False%22+RowSpan%3d%22%22+ColSpan%3d%22%22+Format%3d%22General%22+Width%3d%2247.25%22+Text%3d%2259%22+Height%3d%2215%22+Align%3d%22Left%22+CellHasFormula%3d%22False%22+FontName%3d%22Calibri%22+WrapText%3d%22False%22+FontSize%3d%2211%22+X%3d%228%22+Y%3d%2273%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2273%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2274%22+%2f%3e%0d%0a++++++%3cTD+Style%3d%22Class568%22+Merge%3d%22False%22+RowSpan%3d%22%22+ColSpan%3d%22%22+Format%3d%22General%22+Width%3d%2247.25%22+Tex</t>
  </si>
  <si>
    <t xml:space="preserve"> t%3d%22%22+Height%3d%2215%22+Align%3d%22Left%22+CellHasFormula%3d%22False%22+FontName%3d%22Calibri%22+WrapText%3d%22False%22+FontSize%3d%2211%22+X%3d%223%22+Y%3d%2274%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2274%22+%2f%3e%0d%0a++++++%3cTD+Style%3d%22Class602%22+Merge%3d%22False%22+RowSpan%3d%22%22+ColSpan%3d%22%22+Format%3d%22General%22+Width%3d%2247.25%22+Text%3d%2260%22+Height%3d%2215%22+Align%3d%22Left%22+CellHasFormula%3d%22False%22+FontName%3d%22Calibri%22+WrapText%3d%22False%22+FontSize%3d%2211%22+X%3d%228%22+Y%3d%2274%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2274%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2275%22+%2f%3e%0d%0a++++++%3cTD+Style%3d%22Class602%22+Merge%3d%22False%22+RowSpan%3d%22%22+ColSpan%3d%22%22+Format%3d%22General%22+Width%3d%2247.25%22+Text%3d%2261%22+Height%3d%2215%22+Align%3d%22Left%22+CellHasFormula%3d%22False%22+FontName%3d%22Calibri%22+WrapText%3d%22False%22+FontSize%3d%2211%22+X%3d%228%22+Y%3d%2275%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2275%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2276%22+%2f%3e%0d%0a++++++%3cTD+Style%3d%22Class602%22+Merge%3d%22False%22+RowSpan%3d%22%22+ColSpan%3d%22%22+Format%3d%22General%22+Width%3d%2247.25%22+Text%3d%2262%22+Height%3d%2215%22+Align%3d%22Left%22+CellHasFormula%3d%22False%22+FontName%3d%22Calibri%22+WrapText%3d%22False%22+FontSize%3d%2211%22+X%3d%228%22+Y%3d%2276%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2276%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2276%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2277%22+%2f%3e%0d%0a++++++%3cTD+Style%3d%22Class602%22+Merge%3d%22False%22+RowSpan%3d%22%22+ColSpan%3d%22%22+Format%3d%22General%22+Width%3d%2247.25%22+Text%3d%2263%22+Height%3d%2215%22+Align%3d%22Left%22+CellHasFormula%3d%22False%22+FontName%3d%22Calibri%22+WrapText%3d%22False%22+FontSize%3d%2211%22+X%3d%228%22+Y%3d%2277%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2277%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2277%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2277%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2277%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2277%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2278%22+%2f%3e%0d%0a++++++%3cTD+Style%3d%22Class602%22+Merge%3d%22False%22+RowSpan%3d%22%22+ColSpan%3d%22%22+Format%3d%22General%22+Width%3d%2247.25%22+Text%3d%2264%22+Height%3d%2215%22+Align%3d%22Left%22+CellHasFormula%3d%22False%22+FontName%3d%22Calibri%22+WrapText%3d%22False%22+FontSize%3d%2211%22+X%3d%228%22+Y%3d%2278%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2278%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2278%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2278%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2278%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2278%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2279%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2279%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2279%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2279%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2279%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2279%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2279%22+%2f%3e%0d%0a++++++%3cTD+Style%3d%22Class602%22+Merge%3d%22False%22+RowSpan%3d%22%22+ColSpan%3d%22%22+Format%3d%22General%22+Width%3d%2247.25%22+Text%3d%2265%22+Height%3d%2215%22+Align%3d%22Left%22+CellHasFormula%3d%22False%22+FontName%3d%22Calibri%22+WrapText%3d%22False%22+FontSize%3d%2211%22+X%3d%228%22+Y%3d%2279%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2279%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2279%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2279%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2279%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2279%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2279%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2279%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2279%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2280%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2280%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2280%22+%2f%3e%0d%0a++++++%3cTD+Style%3d%22Class602%22+Merge%3d%22False%22+RowSpan%3d%22%22+ColSpan%3d%22%22+Format%3d%22General%22+Width%3d%2247.25%22+Text%3d%2266%22+Height%3d%2215%22+Align%3d%22Left%22+CellHasFormula%3d%22False%22+FontName%3d%22Calibri%22+WrapText%3d%22False%22+FontSize%3d%2211%22+X%3d%228%22+Y%3d%2280%22+%2f%3e%0d%0a++++++%3cTD+Style%3d%22Class614%22+Merge%3d%22False%22+RowSpan%3d%22%22+ColSpan%3d%22%22+Format%3d%22General%</t>
  </si>
  <si>
    <t xml:space="preserve"> 22+Width%3d%2247.25%22+Text%3d%22%22+Height%3d%2215%22+Align%3d%22Center%22+CellHasFormula%3d%22True%22+FontName%3d%22Calibri%22+WrapText%3d%22False%22+FontSize%3d%2211%22+X%3d%229%22+Y%3d%2280%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2280%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2280%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2280%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2280%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2280%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2280%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2281%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2281%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2281%22+%2f%3e%0d%0a++++++%3cTD+Style%3d%22Class602%22+Merge%3d%22False%22+RowSpan%3d%22%22+ColSpan%3d%22%22+Format%3d%22General%22+Width%3d%2247.25%22+Text%3d%2267%22+Height%3d%2215%22+Align%3d%22Left%22+CellHasFormula%3d%22False%22+FontName%3d%22Calibri%22+WrapText%3d%22False%22+FontSize%3d%2211%22+X%3d%228%22+Y%3d%2281%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2281%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2281%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2281%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2281%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2281%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2281%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2281%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2282%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2282%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2282%22+%2f%3e%0d%0a++++++%3cTD+Style%3d%22Class602%22+Merge%3d%22False%22+RowSpan%3d%22%22+ColSpan%3d%22%22+Format%3d%22General%22+Width%3d%2247.25%22+Text%3d%2268%22+Height%3d%2215%22+Align%3d%22Left%22+CellHasFormula%3d%22False%22+FontName%3d%22Calibri%22+WrapText%3d%22False%22+FontSize%3d%2211%22+X%3d%228%22+Y%3d%2282%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2282%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2282%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2282%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2282%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2282%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2282%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2282%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2283%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2283%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2283%22+%2f%3e%0d%0a++++++%3cTD+Style%3d%22Class602%22+Merge%3d%22False%22+RowSpan%3d%22%22+ColSpan%3d%22%22+Format%3d%22General%22+Width%3d%2247.25%22+Text%3d%2269%22+Height%3d%2215%22+Align%3d%22Left%22+CellHasFormula%3d%22False%22+FontName%3d%22Calibri%22+WrapText%3d%22False%22+FontSize%3d%2211%22+X%3d%228%22+Y%3d%2283%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2283%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2283%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2283%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2283%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2283%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2283%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2283%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2284%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2284%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2284%22+%2f%3e%0d%0a++++++%3cTD+Style%3d%22Class602%22+Merge%3d%22False%22+RowSpan%3d%22%22+ColSpan%3d%22%22+Format%3d%22General%22+Width%3d%2247.25%22+Text%3d%2270%22+Height%3d%2215%22+Align%3d%22Left%22+CellHasFormula%3d%22False%22+FontName%3d%22Calibri%22+WrapText%3d%22False%22+FontSize%3d%2211%22+X%3d%228%22+Y%3d%2284%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2284%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2284%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2284%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2284%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2284%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2284%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2284%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2285%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2285%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2285%22+%2f%3e%0d%0a++++++%3cTD+Style%3d%22Class602%22+Merge%3d%22False%22+RowSpan%3d%22%22+ColSpan%3d%22%22+Format%3d%22General%22+Width%3d%2247.25%22+Text%3d%2271%22+Height%3d%2215%22+Align%3d%22Left%22+CellHasFormula%3d%22False%22+FontName%3d%22Calibri%22+WrapText%3d%22False%22+FontSize%3d%2211%22+X%3d%228%22+Y%3d%2285%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2285%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2285%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2285%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2285%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2285%22+%2f%3e%0d%0a++++++%3cTD+Style%3d%22Class616%22+Merge%3d%22False%22+RowSpan%3d%22%22+ColSpan%3d%22%22+Format%3d%22%23%2c%23%230.00%22+Width%3d%2248%22+Text%3d%22%22+Height%3d%2215%22+Align%3d%22Right%22+CellHasFormula%3d%22True%22+FontName%3d%22Calibri%22+WrapText%3d%22False%22+FontSize%3d%2211%22+X%3d%2215%22+Y%3d%2285%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2285%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2286%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2286%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2286%22+%2f%3e%0d%0a++++++%3cTD+Style%3d%22Class602%22+Merge%3d%22False%22+RowSpan%3d%22%22+ColSpan%3d%22%22+Format%3d%22General%22+Width%3d%2247.25%22+Text%3d%2272%22+Height%3d%2215%22+Align%3d%22Left%22+CellHasFormula%3d%22False%22+FontName%3d%22Calibri%22+WrapText%3d%22False%22+FontSize%3d%2211%22+X%3d%228%22+Y%3d%2286%22+%2f%3e%0d%0a++++++%3cTD+Style%3d%22Class614%22+Merge%3d%22False%22+RowSpan%3d%22%22+ColSpan%3d%22%22+Format%3d%22General%22+Width%3d%2247.25%22+Text%3d%22%22+Height%3d%2215%22+Align%3d%22Center%22+CellHasFormula%3d%22True%22+FontName%3d%22Calibri%22+WrapText%3d%22False%22+FontSize%3d%2211%22+X%3d%229%22+Y%3d%2286%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2210%22+Y%3d%2286%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2211%22+Y%3d%2286%22+%2f%3e%0d%0a++++++%3cTD+Style%3d%22Class615%22+Merge%3d%22False%22+RowSpan%3d%22%22+ColSpan%3d%22%22+Format%3d%22%23%2c%23%230.00%22+Width%3d%2247.25%22+Text%3d%22%22+Height%3d%2215%22+Align%3d%22Right%22+CellHasFormula%3d%22True%22+FontName%3d%22Calibri%22+WrapText%3d%22False%22+FontSize%3d%2211%22+X%3d%2212%22+Y%3d%2286%22+%2f%3e%0d%0a++++++%3cTD+Style%3d%22Class615%22+Merge%3d%22False%22+RowSpan%3d%22%22+ColSpan%3d%22%22+Format%3d%220.00%25%22+Width%3d%2248%22+Text%3d%22%22+Height%3d%2215%22+Align%3d%22Right%22+CellHasFormula%3d%22True%22+FontName%3d%22Calibri%22+WrapText%3d%22False%22+FontSize%3d%2211%22+X%3d%2213%22+Y%3d%2286%22+%2f%3e%0d%0a++++++%3cTD+Style%3d%22Class615%22+Merge%3d%22False%22+RowSpan%3d%22%22+ColSpan%3d%22%22+Format%3d%22%23%2c%23%230.00%22+Width%3d%2248%22+Text%3d%22%22+Height%3d%2215%22+Align%3d%22Right%22+CellHasFormula%3d%22True%22+FontName%3d%22Calibri%22+WrapText%3d%22False%22+FontSize%3d%2211%22+X%3d%2214%22+Y%3d%2286%22+%2f%3e%0d%0a++++++%3cTD+Style%3d%22Class616%22+Merge%3d</t>
  </si>
  <si>
    <t xml:space="preserve"> %22False%22+RowSpan%3d%22%22+ColSpan%3d%22%22+Format%3d%22%23%2c%23%230.00%22+Width%3d%2248%22+Text%3d%22%22+Height%3d%2215%22+Align%3d%22Right%22+CellHasFormula%3d%22True%22+FontName%3d%22Calibri%22+WrapText%3d%22False%22+FontSize%3d%2211%22+X%3d%2215%22+Y%3d%2286%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2286%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2287%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228%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229%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2210%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2211%22+Y%3d%2287%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2212%22+Y%3d%2287%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2213%22+Y%3d%2287%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2214%22+Y%3d%2287%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2215%22+Y%3d%2287%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2287%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2288%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228%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229%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2210%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2211%22+Y%3d%2288%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2212%22+Y%3d%2288%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2213%22+Y%3d%2288%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2214%22+Y%3d%2288%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2215%22+Y%3d%2288%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2288%22+%2f%3e%0d%0a++++%3c%2fTR%3e%0d%0a++++%3cTR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222%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223%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224%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225%22+Y%3d%2289%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226%22+Y%3d%2289%22+%2f%3e%0d%0a++++++%3cTD+Style%3d%22Class568%22+Merge%3d%22False%22+RowSpan%3d%22%22+ColSpan%3d%22%22+Format%3d%22General%22+Width%3d%2251%22+Text%3d%22%22+Height%3d%2215%22+Align%3d%22Left%22+CellHasFormula%3d%22False%22+FontName%3d%22Calibri%22+WrapText%3d%22False%22+FontSize%3d%2211%22+X%3d%227%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228%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229%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2210%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2211%22+Y%3d%2289%22+%2f%3e%0d%0a++++++%3cTD+Style%3d%22Class568%22+Merge%3d%22False%22+RowSpan%3d%22%22+ColSpan%3d%22%22+Format%3d%22General%22+Width%3d%2247.25%22+Text%3d%22%22+Height%3d%2215%22+Align%3d%22Left%22+CellHasFormula%3d%22False%22+FontName%3d%22Calibri%22+WrapText%3d%22False%22+FontSize%3d%2211%22+X%3d%2212%22+Y%3d%2289%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2213%22+Y%3d%2289%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2214%22+Y%3d%2289%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2215%22+Y%3d%2289%22+%2f%3e%0d%0a++++++%3cTD+Style%3d%22Class568%22+Merge%3d%22False%22+RowSpan%3d%22%22+ColSpan%3d%22%22+Format%3d%22General%22+Width%3d%2248%22+Text%3d%22%22+Height%3d%2215%22+Align%3d%22Left%22+CellHasFormula%3d%22False%22+FontName%3d%22Calibri%22+WrapText%3d%22False%22+FontSize%3d%2211%22+X%3d%2216%22+Y%3d%2289%22+%2f%3e%0d%0a++++%3c%2fTR%3e%0d%0a++%3c%2fTable%3e%0d%0a%3c%2fTables%3e</t>
  </si>
  <si>
    <t>https://www4.spreadsheetweb.com/SpreadSheetWEB/Output.aspx?ApplicationId=2bbb268d-9423-477e-9a3b-28ac6e5c2bb1</t>
  </si>
  <si>
    <t>Copyright (c) 2009 Pagos, Inc., http://www.pagos.com/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</si>
</sst>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b/>
      <sz val="14"/>
      <color theme="4" tint="-0.499984740745262"/>
      <name val="Century"/>
      <family val="1"/>
      <charset val="162"/>
    </font>
    <font>
      <b/>
      <sz val="11"/>
      <color theme="4" tint="-0.249977111117893"/>
      <name val="Calibri"/>
      <family val="2"/>
      <charset val="162"/>
      <scheme val="minor"/>
    </font>
    <font>
      <sz val="11"/>
      <color theme="4" tint="-0.249977111117893"/>
      <name val="Calibri"/>
      <family val="2"/>
      <charset val="162"/>
      <scheme val="minor"/>
    </font>
    <font>
      <sz val="11"/>
      <color rgb="FF009900"/>
      <name val="Calibri"/>
      <family val="2"/>
      <charset val="162"/>
      <scheme val="minor"/>
    </font>
    <font>
      <b/>
      <sz val="11"/>
      <color rgb="FF0099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11"/>
      <color rgb="FFA5002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/>
      <right style="thick">
        <color theme="8" tint="-0.24994659260841701"/>
      </right>
      <top/>
      <bottom/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right" vertical="center"/>
    </xf>
    <xf numFmtId="0" fontId="3" fillId="0" borderId="0" xfId="0" applyFont="1"/>
    <xf numFmtId="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vertical="center"/>
    </xf>
    <xf numFmtId="0" fontId="0" fillId="2" borderId="8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0" xfId="0" applyFill="1" applyBorder="1" applyAlignment="1">
      <alignment vertical="center"/>
    </xf>
    <xf numFmtId="0" fontId="1" fillId="4" borderId="9" xfId="0" applyFont="1" applyFill="1" applyBorder="1" applyAlignment="1">
      <alignment horizontal="right" vertical="center"/>
    </xf>
    <xf numFmtId="4" fontId="1" fillId="4" borderId="0" xfId="0" applyNumberFormat="1" applyFont="1" applyFill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1" fillId="5" borderId="9" xfId="0" applyFont="1" applyFill="1" applyBorder="1" applyAlignment="1">
      <alignment horizontal="right" vertical="center"/>
    </xf>
    <xf numFmtId="4" fontId="1" fillId="5" borderId="0" xfId="0" applyNumberFormat="1" applyFont="1" applyFill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0" xfId="0" applyFill="1" applyBorder="1"/>
    <xf numFmtId="0" fontId="11" fillId="6" borderId="0" xfId="0" applyFont="1" applyFill="1" applyBorder="1" applyAlignment="1"/>
    <xf numFmtId="0" fontId="2" fillId="6" borderId="0" xfId="0" applyFont="1" applyFill="1" applyBorder="1"/>
    <xf numFmtId="0" fontId="12" fillId="6" borderId="0" xfId="0" applyFont="1" applyFill="1" applyBorder="1" applyAlignment="1"/>
    <xf numFmtId="0" fontId="0" fillId="6" borderId="16" xfId="0" applyFill="1" applyBorder="1"/>
    <xf numFmtId="0" fontId="0" fillId="6" borderId="17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12" fillId="6" borderId="0" xfId="0" quotePrefix="1" applyFont="1" applyFill="1" applyBorder="1" applyAlignment="1"/>
    <xf numFmtId="0" fontId="1" fillId="3" borderId="1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4" fontId="0" fillId="0" borderId="11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164" fontId="0" fillId="2" borderId="11" xfId="0" applyNumberForma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workbookViewId="0">
      <selection sqref="A1:T24"/>
    </sheetView>
  </sheetViews>
  <sheetFormatPr defaultRowHeight="15" x14ac:dyDescent="0.25"/>
  <cols>
    <col min="1" max="5" width="9" customWidth="1"/>
    <col min="6" max="7" width="9.7109375" customWidth="1"/>
    <col min="8" max="12" width="9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8" x14ac:dyDescent="0.25">
      <c r="A3" s="1"/>
      <c r="B3" s="57" t="s">
        <v>14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thickTop="1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8"/>
    </row>
    <row r="6" spans="1:15" x14ac:dyDescent="0.25">
      <c r="A6" s="1"/>
      <c r="B6" s="12"/>
      <c r="C6" s="13"/>
      <c r="D6" s="56" t="s">
        <v>0</v>
      </c>
      <c r="E6" s="56"/>
      <c r="F6" s="56"/>
      <c r="G6" s="50">
        <v>26000</v>
      </c>
      <c r="H6" s="50"/>
      <c r="I6" s="13"/>
      <c r="J6" s="56" t="str">
        <f>"Effective "&amp;Readme!I7&amp;" Rate"</f>
        <v>Effective Annual Rate</v>
      </c>
      <c r="K6" s="56"/>
      <c r="L6" s="56"/>
      <c r="M6" s="59">
        <f>(1+Interest_Rate__APR/Periods)^Periods-1</f>
        <v>9.3806897670984268E-2</v>
      </c>
      <c r="N6" s="59"/>
      <c r="O6" s="19"/>
    </row>
    <row r="7" spans="1:15" x14ac:dyDescent="0.25">
      <c r="A7" s="1"/>
      <c r="B7" s="12"/>
      <c r="C7" s="13"/>
      <c r="D7" s="56" t="s">
        <v>1</v>
      </c>
      <c r="E7" s="56"/>
      <c r="F7" s="56"/>
      <c r="G7" s="50">
        <v>25000</v>
      </c>
      <c r="H7" s="50"/>
      <c r="I7" s="13"/>
      <c r="J7" s="56" t="s">
        <v>25</v>
      </c>
      <c r="K7" s="56"/>
      <c r="L7" s="56"/>
      <c r="M7" s="51">
        <v>0.06</v>
      </c>
      <c r="N7" s="51"/>
      <c r="O7" s="19"/>
    </row>
    <row r="8" spans="1:15" x14ac:dyDescent="0.25">
      <c r="A8" s="1"/>
      <c r="B8" s="12"/>
      <c r="C8" s="13"/>
      <c r="D8" s="56" t="s">
        <v>39</v>
      </c>
      <c r="E8" s="56"/>
      <c r="F8" s="56"/>
      <c r="G8" s="58">
        <v>6</v>
      </c>
      <c r="H8" s="58"/>
      <c r="I8" s="13"/>
      <c r="J8" s="56" t="str">
        <f>"Property Tax ("&amp;Readme!I7&amp;")"</f>
        <v>Property Tax (Annual)</v>
      </c>
      <c r="K8" s="56"/>
      <c r="L8" s="56"/>
      <c r="M8" s="50">
        <v>300</v>
      </c>
      <c r="N8" s="50"/>
      <c r="O8" s="19"/>
    </row>
    <row r="9" spans="1:15" x14ac:dyDescent="0.25">
      <c r="A9" s="1"/>
      <c r="B9" s="12"/>
      <c r="C9" s="13"/>
      <c r="D9" s="56" t="s">
        <v>2</v>
      </c>
      <c r="E9" s="56"/>
      <c r="F9" s="56"/>
      <c r="G9" s="50">
        <v>19000</v>
      </c>
      <c r="H9" s="50"/>
      <c r="I9" s="13"/>
      <c r="J9" s="56" t="s">
        <v>3</v>
      </c>
      <c r="K9" s="56"/>
      <c r="L9" s="56"/>
      <c r="M9" s="50">
        <v>280</v>
      </c>
      <c r="N9" s="50"/>
      <c r="O9" s="19"/>
    </row>
    <row r="10" spans="1:15" x14ac:dyDescent="0.25">
      <c r="A10" s="1"/>
      <c r="B10" s="12"/>
      <c r="C10" s="13"/>
      <c r="D10" s="56" t="s">
        <v>24</v>
      </c>
      <c r="E10" s="56"/>
      <c r="F10" s="56"/>
      <c r="G10" s="51">
        <v>0.09</v>
      </c>
      <c r="H10" s="51"/>
      <c r="I10" s="13"/>
      <c r="J10" s="13"/>
      <c r="K10" s="13"/>
      <c r="L10" s="20"/>
      <c r="M10" s="20"/>
      <c r="N10" s="20"/>
      <c r="O10" s="19"/>
    </row>
    <row r="11" spans="1:15" ht="15.75" thickBot="1" x14ac:dyDescent="0.3">
      <c r="A11" s="1"/>
      <c r="B11" s="14"/>
      <c r="C11" s="15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7"/>
    </row>
    <row r="12" spans="1:15" ht="15.75" thickTop="1" x14ac:dyDescent="0.25">
      <c r="A12" s="1"/>
      <c r="B12" s="8"/>
      <c r="C12" s="8"/>
      <c r="D12" s="8"/>
      <c r="E12" s="8"/>
      <c r="F12" s="9"/>
      <c r="G12" s="9"/>
      <c r="H12" s="9"/>
      <c r="I12" s="9"/>
      <c r="J12" s="9"/>
      <c r="K12" s="9"/>
      <c r="L12" s="9"/>
      <c r="M12" s="9"/>
      <c r="N12" s="9"/>
      <c r="O12" s="8"/>
    </row>
    <row r="13" spans="1:15" x14ac:dyDescent="0.25">
      <c r="A13" s="1"/>
      <c r="F13" s="29" t="str">
        <f>IF(G18&gt;F18,"Better","")</f>
        <v/>
      </c>
      <c r="G13" s="30" t="str">
        <f>IF(F18&gt;G18,"Better","")</f>
        <v>Better</v>
      </c>
      <c r="H13" s="1"/>
      <c r="I13" s="1"/>
      <c r="J13" s="1"/>
      <c r="K13" s="1"/>
      <c r="L13" s="1"/>
      <c r="M13" s="1"/>
      <c r="N13" s="1"/>
    </row>
    <row r="14" spans="1:15" ht="15.75" thickBot="1" x14ac:dyDescent="0.3">
      <c r="A14" s="1"/>
      <c r="C14" s="55" t="s">
        <v>21</v>
      </c>
      <c r="D14" s="55"/>
      <c r="E14" s="55"/>
      <c r="F14" s="25" t="s">
        <v>5</v>
      </c>
      <c r="G14" s="21" t="s">
        <v>6</v>
      </c>
      <c r="H14" s="6">
        <v>0</v>
      </c>
      <c r="I14" s="31" t="s">
        <v>15</v>
      </c>
      <c r="J14" s="31" t="s">
        <v>16</v>
      </c>
      <c r="K14" s="31" t="s">
        <v>17</v>
      </c>
      <c r="L14" s="31" t="s">
        <v>9</v>
      </c>
      <c r="M14" s="31" t="s">
        <v>18</v>
      </c>
      <c r="N14" s="31" t="s">
        <v>19</v>
      </c>
      <c r="O14" s="32" t="s">
        <v>20</v>
      </c>
    </row>
    <row r="15" spans="1:15" x14ac:dyDescent="0.25">
      <c r="A15" s="1"/>
      <c r="C15" s="54" t="s">
        <v>4</v>
      </c>
      <c r="D15" s="54"/>
      <c r="E15" s="54"/>
      <c r="F15" s="27">
        <f>Negotiated_Price</f>
        <v>25000</v>
      </c>
      <c r="G15" s="23">
        <f>Lease_Payment-PV(Interest_Rate__APR/12,Lease_Period-1,Lease_Payment)+Payoff/(1+Interest_Rate__APR/12)^Lease_Period</f>
        <v>19816.045429185626</v>
      </c>
      <c r="H15" s="6">
        <v>0</v>
      </c>
      <c r="I15" s="3">
        <f t="shared" ref="I15:I46" si="0">IF(Lease_Period&gt;=H15,H15,"")</f>
        <v>0</v>
      </c>
      <c r="J15" s="4">
        <f t="shared" ref="J15:J46" si="1">IF(I15="","",IF(I15&lt;Lease_Period,Lease_Payment,Payoff))</f>
        <v>280</v>
      </c>
      <c r="K15" s="4">
        <f>IF(J15="","",Sales_Tax_Rate*(IF(Readme!M8="List Price",List_Price,Negotiated_Price)-Payoff))</f>
        <v>420</v>
      </c>
      <c r="L15" s="4">
        <f>IF(J15="","",SUM(J15:K15))</f>
        <v>700</v>
      </c>
      <c r="M15" s="5">
        <f>IF(L15="","",100%)</f>
        <v>1</v>
      </c>
      <c r="N15" s="4">
        <f>IF(M15="","",L15*M15)</f>
        <v>700</v>
      </c>
      <c r="O15" s="7">
        <f>IF(N15="","",N15)</f>
        <v>700</v>
      </c>
    </row>
    <row r="16" spans="1:15" x14ac:dyDescent="0.25">
      <c r="A16" s="1"/>
      <c r="C16" s="53" t="s">
        <v>7</v>
      </c>
      <c r="D16" s="53"/>
      <c r="E16" s="53"/>
      <c r="F16" s="27">
        <f>IF(Readme!I6="Negotiated Price",Negotiated_Price,List_Price)*Sales_Tax_Rate</f>
        <v>1500</v>
      </c>
      <c r="G16" s="23">
        <f>Sales_Tax_Rate*(IF(Readme!M8="List Price",List_Price,Negotiated_Price)-Payoff)+Sales_Tax_Rate*(IF(Readme!K9="Payoff",Payoff,IF(Readme!K9="List Price",List_Price,Negotiated_Price))/(1+Interest_Rate__APR/12)^Lease_Period)</f>
        <v>1510.0201402611947</v>
      </c>
      <c r="H16" s="6">
        <v>1</v>
      </c>
      <c r="I16" s="3">
        <f t="shared" si="0"/>
        <v>1</v>
      </c>
      <c r="J16" s="4">
        <f t="shared" si="1"/>
        <v>280</v>
      </c>
      <c r="K16" s="4" t="str">
        <f>IF(I16="","",IF(I16=Lease_Period,IF(Readme!K9="Payoff",Payoff,IF(Readme!K9="List Price",List_Price,Negotiated_Price))*Sales_Tax_Rate,""))</f>
        <v/>
      </c>
      <c r="L16" s="4">
        <f t="shared" ref="L16:L79" si="2">IF(J16="","",SUM(J16:K16))</f>
        <v>280</v>
      </c>
      <c r="M16" s="5">
        <f t="shared" ref="M16:M47" si="3">IF(L16="","",M15/(1+Interest_Rate__APR/12))</f>
        <v>0.99255583126550861</v>
      </c>
      <c r="N16" s="4">
        <f t="shared" ref="N16:N79" si="4">IF(M16="","",L16*M16)</f>
        <v>277.91563275434243</v>
      </c>
      <c r="O16" s="7">
        <f>IF(N16="","",N16+O15)</f>
        <v>977.91563275434237</v>
      </c>
    </row>
    <row r="17" spans="1:15" ht="15.75" thickBot="1" x14ac:dyDescent="0.3">
      <c r="A17" s="1"/>
      <c r="C17" s="52" t="s">
        <v>8</v>
      </c>
      <c r="D17" s="52"/>
      <c r="E17" s="52"/>
      <c r="F17" s="28">
        <f>-PV(Effective_Annual_Rate,Lease_Period/Periods,Property_Tax__annual)</f>
        <v>140.2092489428407</v>
      </c>
      <c r="G17" s="24">
        <v>0</v>
      </c>
      <c r="H17" s="6">
        <v>2</v>
      </c>
      <c r="I17" s="3">
        <f t="shared" si="0"/>
        <v>2</v>
      </c>
      <c r="J17" s="4">
        <f t="shared" si="1"/>
        <v>280</v>
      </c>
      <c r="K17" s="4" t="str">
        <f t="shared" ref="K17:K48" si="5">IF(I17="","",IF(I17=Lease_Period,Payoff*Sales_Tax_Rate,""))</f>
        <v/>
      </c>
      <c r="L17" s="4">
        <f t="shared" si="2"/>
        <v>280</v>
      </c>
      <c r="M17" s="5">
        <f t="shared" si="3"/>
        <v>0.98516707817916482</v>
      </c>
      <c r="N17" s="4">
        <f t="shared" si="4"/>
        <v>275.84678189016614</v>
      </c>
      <c r="O17" s="7">
        <f t="shared" ref="O17:O80" si="6">IF(N17="","",N17+O16)</f>
        <v>1253.7624146445085</v>
      </c>
    </row>
    <row r="18" spans="1:15" x14ac:dyDescent="0.25">
      <c r="A18" s="1"/>
      <c r="C18" s="48" t="s">
        <v>9</v>
      </c>
      <c r="D18" s="48"/>
      <c r="E18" s="48"/>
      <c r="F18" s="26">
        <f>SUM(F15:F17)</f>
        <v>26640.20924894284</v>
      </c>
      <c r="G18" s="22">
        <f>SUM(G15:G17)</f>
        <v>21326.065569446822</v>
      </c>
      <c r="H18" s="6">
        <v>3</v>
      </c>
      <c r="I18" s="3">
        <f t="shared" si="0"/>
        <v>3</v>
      </c>
      <c r="J18" s="4">
        <f t="shared" si="1"/>
        <v>280</v>
      </c>
      <c r="K18" s="4" t="str">
        <f t="shared" si="5"/>
        <v/>
      </c>
      <c r="L18" s="4">
        <f t="shared" si="2"/>
        <v>280</v>
      </c>
      <c r="M18" s="5">
        <f t="shared" si="3"/>
        <v>0.97783332821753322</v>
      </c>
      <c r="N18" s="4">
        <f t="shared" si="4"/>
        <v>273.79333190090932</v>
      </c>
      <c r="O18" s="7">
        <f t="shared" si="6"/>
        <v>1527.5557465454178</v>
      </c>
    </row>
    <row r="19" spans="1:15" x14ac:dyDescent="0.25">
      <c r="A19" s="1"/>
      <c r="B19" s="1"/>
      <c r="C19" s="1"/>
      <c r="D19" s="1"/>
      <c r="E19" s="1"/>
      <c r="F19" s="1"/>
      <c r="H19" s="6">
        <v>4</v>
      </c>
      <c r="I19" s="3">
        <f t="shared" si="0"/>
        <v>4</v>
      </c>
      <c r="J19" s="4">
        <f t="shared" si="1"/>
        <v>280</v>
      </c>
      <c r="K19" s="4" t="str">
        <f t="shared" si="5"/>
        <v/>
      </c>
      <c r="L19" s="4">
        <f t="shared" si="2"/>
        <v>280</v>
      </c>
      <c r="M19" s="5">
        <f t="shared" si="3"/>
        <v>0.97055417192807258</v>
      </c>
      <c r="N19" s="4">
        <f t="shared" si="4"/>
        <v>271.7551681398603</v>
      </c>
      <c r="O19" s="7">
        <f t="shared" si="6"/>
        <v>1799.310914685278</v>
      </c>
    </row>
    <row r="20" spans="1:15" x14ac:dyDescent="0.25">
      <c r="A20" s="1"/>
      <c r="B20" s="1"/>
      <c r="C20" s="49" t="str">
        <f>IF(List_Price*Negotiated_Price*Lease_Period*Payoff*Interest_Rate__APR*Sales_Tax_Rate*Property_Tax__annual*Lease_Payment=0,"",IF(F18&gt;G18,"You would benefit an amount of "&amp;TEXT(F18-G18,"##0.##")&amp;" in present value by leasing the car.","You would benefit an amount of "&amp;TEXT(G18-F18,"##0.##")&amp;" in present value by leasing the car"))</f>
        <v>You would benefit an amount of 5.314 in present value by leasing the car.</v>
      </c>
      <c r="D20" s="49"/>
      <c r="E20" s="49"/>
      <c r="F20" s="49"/>
      <c r="G20" s="49"/>
      <c r="H20" s="6">
        <v>5</v>
      </c>
      <c r="I20" s="3">
        <f t="shared" si="0"/>
        <v>5</v>
      </c>
      <c r="J20" s="4">
        <f t="shared" si="1"/>
        <v>280</v>
      </c>
      <c r="K20" s="4" t="str">
        <f t="shared" si="5"/>
        <v/>
      </c>
      <c r="L20" s="4">
        <f t="shared" si="2"/>
        <v>280</v>
      </c>
      <c r="M20" s="5">
        <f t="shared" si="3"/>
        <v>0.96332920290627544</v>
      </c>
      <c r="N20" s="4">
        <f t="shared" si="4"/>
        <v>269.73217681375712</v>
      </c>
      <c r="O20" s="7">
        <f t="shared" si="6"/>
        <v>2069.0430914990352</v>
      </c>
    </row>
    <row r="21" spans="1:15" x14ac:dyDescent="0.25">
      <c r="A21" s="1"/>
      <c r="B21" s="1"/>
      <c r="C21" s="49"/>
      <c r="D21" s="49"/>
      <c r="E21" s="49"/>
      <c r="F21" s="49"/>
      <c r="G21" s="49"/>
      <c r="H21" s="6">
        <v>6</v>
      </c>
      <c r="I21" s="3">
        <f t="shared" si="0"/>
        <v>6</v>
      </c>
      <c r="J21" s="4">
        <f t="shared" si="1"/>
        <v>19000</v>
      </c>
      <c r="K21" s="4">
        <f t="shared" si="5"/>
        <v>1140</v>
      </c>
      <c r="L21" s="4">
        <f t="shared" si="2"/>
        <v>20140</v>
      </c>
      <c r="M21" s="5">
        <f t="shared" si="3"/>
        <v>0.95615801777297804</v>
      </c>
      <c r="N21" s="4">
        <f t="shared" si="4"/>
        <v>19257.022477947779</v>
      </c>
      <c r="O21" s="7">
        <f t="shared" si="6"/>
        <v>21326.065569446815</v>
      </c>
    </row>
    <row r="22" spans="1:15" x14ac:dyDescent="0.25">
      <c r="A22" s="1"/>
      <c r="B22" s="1"/>
      <c r="C22" s="49"/>
      <c r="D22" s="49"/>
      <c r="E22" s="49"/>
      <c r="F22" s="49"/>
      <c r="G22" s="49"/>
      <c r="H22" s="6">
        <v>7</v>
      </c>
      <c r="I22" s="3" t="str">
        <f t="shared" si="0"/>
        <v/>
      </c>
      <c r="J22" s="4" t="str">
        <f t="shared" si="1"/>
        <v/>
      </c>
      <c r="K22" s="4" t="str">
        <f t="shared" si="5"/>
        <v/>
      </c>
      <c r="L22" s="4" t="str">
        <f t="shared" si="2"/>
        <v/>
      </c>
      <c r="M22" s="5" t="str">
        <f t="shared" si="3"/>
        <v/>
      </c>
      <c r="N22" s="4" t="str">
        <f t="shared" si="4"/>
        <v/>
      </c>
      <c r="O22" s="7" t="str">
        <f t="shared" si="6"/>
        <v/>
      </c>
    </row>
    <row r="23" spans="1:15" x14ac:dyDescent="0.25">
      <c r="A23" s="1"/>
      <c r="B23" s="1"/>
      <c r="C23" s="49"/>
      <c r="D23" s="49"/>
      <c r="E23" s="49"/>
      <c r="F23" s="49"/>
      <c r="G23" s="49"/>
      <c r="H23" s="6">
        <v>8</v>
      </c>
      <c r="I23" s="3" t="str">
        <f t="shared" si="0"/>
        <v/>
      </c>
      <c r="J23" s="4" t="str">
        <f t="shared" si="1"/>
        <v/>
      </c>
      <c r="K23" s="4" t="str">
        <f t="shared" si="5"/>
        <v/>
      </c>
      <c r="L23" s="4" t="str">
        <f t="shared" si="2"/>
        <v/>
      </c>
      <c r="M23" s="5" t="str">
        <f t="shared" si="3"/>
        <v/>
      </c>
      <c r="N23" s="4" t="str">
        <f t="shared" si="4"/>
        <v/>
      </c>
      <c r="O23" s="7" t="str">
        <f t="shared" si="6"/>
        <v/>
      </c>
    </row>
    <row r="24" spans="1:15" x14ac:dyDescent="0.25">
      <c r="A24" s="1"/>
      <c r="B24" s="1"/>
      <c r="C24" s="1"/>
      <c r="D24" s="1"/>
      <c r="E24" s="1"/>
      <c r="F24" s="1"/>
      <c r="G24" s="1"/>
      <c r="H24" s="6">
        <v>9</v>
      </c>
      <c r="I24" s="3" t="str">
        <f t="shared" si="0"/>
        <v/>
      </c>
      <c r="J24" s="4" t="str">
        <f t="shared" si="1"/>
        <v/>
      </c>
      <c r="K24" s="4" t="str">
        <f t="shared" si="5"/>
        <v/>
      </c>
      <c r="L24" s="4" t="str">
        <f t="shared" si="2"/>
        <v/>
      </c>
      <c r="M24" s="5" t="str">
        <f t="shared" si="3"/>
        <v/>
      </c>
      <c r="N24" s="4" t="str">
        <f t="shared" si="4"/>
        <v/>
      </c>
      <c r="O24" s="7" t="str">
        <f t="shared" si="6"/>
        <v/>
      </c>
    </row>
    <row r="25" spans="1:15" x14ac:dyDescent="0.25">
      <c r="A25" s="1"/>
      <c r="B25" s="1"/>
      <c r="C25" s="1"/>
      <c r="D25" s="1"/>
      <c r="E25" s="1"/>
      <c r="F25" s="1"/>
      <c r="G25" s="1"/>
      <c r="H25" s="6">
        <v>10</v>
      </c>
      <c r="I25" s="3" t="str">
        <f t="shared" si="0"/>
        <v/>
      </c>
      <c r="J25" s="4" t="str">
        <f t="shared" si="1"/>
        <v/>
      </c>
      <c r="K25" s="4" t="str">
        <f t="shared" si="5"/>
        <v/>
      </c>
      <c r="L25" s="4" t="str">
        <f t="shared" si="2"/>
        <v/>
      </c>
      <c r="M25" s="5" t="str">
        <f t="shared" si="3"/>
        <v/>
      </c>
      <c r="N25" s="4" t="str">
        <f t="shared" si="4"/>
        <v/>
      </c>
      <c r="O25" s="7" t="str">
        <f t="shared" si="6"/>
        <v/>
      </c>
    </row>
    <row r="26" spans="1:15" x14ac:dyDescent="0.25">
      <c r="A26" s="1"/>
      <c r="B26" s="1"/>
      <c r="C26" s="1"/>
      <c r="D26" s="1"/>
      <c r="E26" s="1"/>
      <c r="F26" s="1"/>
      <c r="G26" s="1"/>
      <c r="H26" s="6">
        <v>11</v>
      </c>
      <c r="I26" s="3" t="str">
        <f t="shared" si="0"/>
        <v/>
      </c>
      <c r="J26" s="4" t="str">
        <f t="shared" si="1"/>
        <v/>
      </c>
      <c r="K26" s="4" t="str">
        <f t="shared" si="5"/>
        <v/>
      </c>
      <c r="L26" s="4" t="str">
        <f t="shared" si="2"/>
        <v/>
      </c>
      <c r="M26" s="5" t="str">
        <f t="shared" si="3"/>
        <v/>
      </c>
      <c r="N26" s="4" t="str">
        <f t="shared" si="4"/>
        <v/>
      </c>
      <c r="O26" s="7" t="str">
        <f t="shared" si="6"/>
        <v/>
      </c>
    </row>
    <row r="27" spans="1:15" x14ac:dyDescent="0.25">
      <c r="A27" s="1"/>
      <c r="B27" s="1"/>
      <c r="C27" s="1"/>
      <c r="D27" s="1"/>
      <c r="E27" s="1"/>
      <c r="F27" s="1"/>
      <c r="G27" s="1"/>
      <c r="H27" s="6">
        <v>12</v>
      </c>
      <c r="I27" s="3" t="str">
        <f t="shared" si="0"/>
        <v/>
      </c>
      <c r="J27" s="4" t="str">
        <f t="shared" si="1"/>
        <v/>
      </c>
      <c r="K27" s="4" t="str">
        <f t="shared" si="5"/>
        <v/>
      </c>
      <c r="L27" s="4" t="str">
        <f t="shared" si="2"/>
        <v/>
      </c>
      <c r="M27" s="5" t="str">
        <f t="shared" si="3"/>
        <v/>
      </c>
      <c r="N27" s="4" t="str">
        <f t="shared" si="4"/>
        <v/>
      </c>
      <c r="O27" s="7" t="str">
        <f t="shared" si="6"/>
        <v/>
      </c>
    </row>
    <row r="28" spans="1:15" x14ac:dyDescent="0.25">
      <c r="A28" s="1"/>
      <c r="B28" s="1"/>
      <c r="C28" s="1"/>
      <c r="D28" s="1"/>
      <c r="E28" s="1"/>
      <c r="F28" s="1"/>
      <c r="G28" s="1"/>
      <c r="H28" s="6">
        <v>13</v>
      </c>
      <c r="I28" s="3" t="str">
        <f t="shared" si="0"/>
        <v/>
      </c>
      <c r="J28" s="4" t="str">
        <f t="shared" si="1"/>
        <v/>
      </c>
      <c r="K28" s="4" t="str">
        <f t="shared" si="5"/>
        <v/>
      </c>
      <c r="L28" s="4" t="str">
        <f t="shared" si="2"/>
        <v/>
      </c>
      <c r="M28" s="5" t="str">
        <f t="shared" si="3"/>
        <v/>
      </c>
      <c r="N28" s="4" t="str">
        <f t="shared" si="4"/>
        <v/>
      </c>
      <c r="O28" s="7" t="str">
        <f t="shared" si="6"/>
        <v/>
      </c>
    </row>
    <row r="29" spans="1:15" x14ac:dyDescent="0.25">
      <c r="A29" s="1"/>
      <c r="B29" s="1"/>
      <c r="C29" s="1"/>
      <c r="D29" s="1"/>
      <c r="E29" s="1"/>
      <c r="F29" s="1"/>
      <c r="G29" s="1"/>
      <c r="H29" s="6">
        <v>14</v>
      </c>
      <c r="I29" s="3" t="str">
        <f t="shared" si="0"/>
        <v/>
      </c>
      <c r="J29" s="4" t="str">
        <f t="shared" si="1"/>
        <v/>
      </c>
      <c r="K29" s="4" t="str">
        <f t="shared" si="5"/>
        <v/>
      </c>
      <c r="L29" s="4" t="str">
        <f t="shared" si="2"/>
        <v/>
      </c>
      <c r="M29" s="5" t="str">
        <f t="shared" si="3"/>
        <v/>
      </c>
      <c r="N29" s="4" t="str">
        <f t="shared" si="4"/>
        <v/>
      </c>
      <c r="O29" s="7" t="str">
        <f t="shared" si="6"/>
        <v/>
      </c>
    </row>
    <row r="30" spans="1:15" x14ac:dyDescent="0.25">
      <c r="A30" s="1"/>
      <c r="B30" s="1"/>
      <c r="C30" s="1"/>
      <c r="D30" s="1"/>
      <c r="E30" s="1"/>
      <c r="F30" s="1"/>
      <c r="G30" s="1"/>
      <c r="H30" s="6">
        <v>15</v>
      </c>
      <c r="I30" s="3" t="str">
        <f t="shared" si="0"/>
        <v/>
      </c>
      <c r="J30" s="4" t="str">
        <f t="shared" si="1"/>
        <v/>
      </c>
      <c r="K30" s="4" t="str">
        <f t="shared" si="5"/>
        <v/>
      </c>
      <c r="L30" s="4" t="str">
        <f t="shared" si="2"/>
        <v/>
      </c>
      <c r="M30" s="5" t="str">
        <f t="shared" si="3"/>
        <v/>
      </c>
      <c r="N30" s="4" t="str">
        <f t="shared" si="4"/>
        <v/>
      </c>
      <c r="O30" s="7" t="str">
        <f t="shared" si="6"/>
        <v/>
      </c>
    </row>
    <row r="31" spans="1:15" x14ac:dyDescent="0.25">
      <c r="A31" s="1"/>
      <c r="B31" s="1"/>
      <c r="C31" s="1"/>
      <c r="D31" s="1"/>
      <c r="E31" s="1"/>
      <c r="F31" s="1"/>
      <c r="G31" s="1"/>
      <c r="H31" s="6">
        <v>16</v>
      </c>
      <c r="I31" s="3" t="str">
        <f t="shared" si="0"/>
        <v/>
      </c>
      <c r="J31" s="4" t="str">
        <f t="shared" si="1"/>
        <v/>
      </c>
      <c r="K31" s="4" t="str">
        <f t="shared" si="5"/>
        <v/>
      </c>
      <c r="L31" s="4" t="str">
        <f t="shared" si="2"/>
        <v/>
      </c>
      <c r="M31" s="5" t="str">
        <f t="shared" si="3"/>
        <v/>
      </c>
      <c r="N31" s="4" t="str">
        <f t="shared" si="4"/>
        <v/>
      </c>
      <c r="O31" s="7" t="str">
        <f t="shared" si="6"/>
        <v/>
      </c>
    </row>
    <row r="32" spans="1:15" x14ac:dyDescent="0.25">
      <c r="A32" s="1"/>
      <c r="B32" s="1"/>
      <c r="C32" s="1"/>
      <c r="D32" s="1"/>
      <c r="E32" s="1"/>
      <c r="F32" s="1"/>
      <c r="G32" s="1"/>
      <c r="H32" s="6">
        <v>17</v>
      </c>
      <c r="I32" s="3" t="str">
        <f t="shared" si="0"/>
        <v/>
      </c>
      <c r="J32" s="4" t="str">
        <f t="shared" si="1"/>
        <v/>
      </c>
      <c r="K32" s="4" t="str">
        <f t="shared" si="5"/>
        <v/>
      </c>
      <c r="L32" s="4" t="str">
        <f t="shared" si="2"/>
        <v/>
      </c>
      <c r="M32" s="5" t="str">
        <f t="shared" si="3"/>
        <v/>
      </c>
      <c r="N32" s="4" t="str">
        <f t="shared" si="4"/>
        <v/>
      </c>
      <c r="O32" s="7" t="str">
        <f t="shared" si="6"/>
        <v/>
      </c>
    </row>
    <row r="33" spans="8:15" x14ac:dyDescent="0.25">
      <c r="H33" s="6">
        <v>18</v>
      </c>
      <c r="I33" s="3" t="str">
        <f t="shared" si="0"/>
        <v/>
      </c>
      <c r="J33" s="4" t="str">
        <f t="shared" si="1"/>
        <v/>
      </c>
      <c r="K33" s="4" t="str">
        <f t="shared" si="5"/>
        <v/>
      </c>
      <c r="L33" s="4" t="str">
        <f t="shared" si="2"/>
        <v/>
      </c>
      <c r="M33" s="5" t="str">
        <f t="shared" si="3"/>
        <v/>
      </c>
      <c r="N33" s="4" t="str">
        <f t="shared" si="4"/>
        <v/>
      </c>
      <c r="O33" s="7" t="str">
        <f t="shared" si="6"/>
        <v/>
      </c>
    </row>
    <row r="34" spans="8:15" x14ac:dyDescent="0.25">
      <c r="H34" s="6">
        <v>19</v>
      </c>
      <c r="I34" s="3" t="str">
        <f t="shared" si="0"/>
        <v/>
      </c>
      <c r="J34" s="4" t="str">
        <f t="shared" si="1"/>
        <v/>
      </c>
      <c r="K34" s="4" t="str">
        <f t="shared" si="5"/>
        <v/>
      </c>
      <c r="L34" s="4" t="str">
        <f t="shared" si="2"/>
        <v/>
      </c>
      <c r="M34" s="5" t="str">
        <f t="shared" si="3"/>
        <v/>
      </c>
      <c r="N34" s="4" t="str">
        <f t="shared" si="4"/>
        <v/>
      </c>
      <c r="O34" s="7" t="str">
        <f t="shared" si="6"/>
        <v/>
      </c>
    </row>
    <row r="35" spans="8:15" x14ac:dyDescent="0.25">
      <c r="H35" s="6">
        <v>20</v>
      </c>
      <c r="I35" s="3" t="str">
        <f t="shared" si="0"/>
        <v/>
      </c>
      <c r="J35" s="4" t="str">
        <f t="shared" si="1"/>
        <v/>
      </c>
      <c r="K35" s="4" t="str">
        <f t="shared" si="5"/>
        <v/>
      </c>
      <c r="L35" s="4" t="str">
        <f t="shared" si="2"/>
        <v/>
      </c>
      <c r="M35" s="5" t="str">
        <f t="shared" si="3"/>
        <v/>
      </c>
      <c r="N35" s="4" t="str">
        <f t="shared" si="4"/>
        <v/>
      </c>
      <c r="O35" s="7" t="str">
        <f t="shared" si="6"/>
        <v/>
      </c>
    </row>
    <row r="36" spans="8:15" x14ac:dyDescent="0.25">
      <c r="H36" s="6">
        <v>21</v>
      </c>
      <c r="I36" s="3" t="str">
        <f t="shared" si="0"/>
        <v/>
      </c>
      <c r="J36" s="4" t="str">
        <f t="shared" si="1"/>
        <v/>
      </c>
      <c r="K36" s="4" t="str">
        <f t="shared" si="5"/>
        <v/>
      </c>
      <c r="L36" s="4" t="str">
        <f t="shared" si="2"/>
        <v/>
      </c>
      <c r="M36" s="5" t="str">
        <f t="shared" si="3"/>
        <v/>
      </c>
      <c r="N36" s="4" t="str">
        <f t="shared" si="4"/>
        <v/>
      </c>
      <c r="O36" s="7" t="str">
        <f t="shared" si="6"/>
        <v/>
      </c>
    </row>
    <row r="37" spans="8:15" x14ac:dyDescent="0.25">
      <c r="H37" s="6">
        <v>22</v>
      </c>
      <c r="I37" s="3" t="str">
        <f t="shared" si="0"/>
        <v/>
      </c>
      <c r="J37" s="4" t="str">
        <f t="shared" si="1"/>
        <v/>
      </c>
      <c r="K37" s="4" t="str">
        <f t="shared" si="5"/>
        <v/>
      </c>
      <c r="L37" s="4" t="str">
        <f t="shared" si="2"/>
        <v/>
      </c>
      <c r="M37" s="5" t="str">
        <f t="shared" si="3"/>
        <v/>
      </c>
      <c r="N37" s="4" t="str">
        <f t="shared" si="4"/>
        <v/>
      </c>
      <c r="O37" s="7" t="str">
        <f t="shared" si="6"/>
        <v/>
      </c>
    </row>
    <row r="38" spans="8:15" x14ac:dyDescent="0.25">
      <c r="H38" s="6">
        <v>23</v>
      </c>
      <c r="I38" s="3" t="str">
        <f t="shared" si="0"/>
        <v/>
      </c>
      <c r="J38" s="4" t="str">
        <f t="shared" si="1"/>
        <v/>
      </c>
      <c r="K38" s="4" t="str">
        <f t="shared" si="5"/>
        <v/>
      </c>
      <c r="L38" s="4" t="str">
        <f t="shared" si="2"/>
        <v/>
      </c>
      <c r="M38" s="5" t="str">
        <f t="shared" si="3"/>
        <v/>
      </c>
      <c r="N38" s="4" t="str">
        <f t="shared" si="4"/>
        <v/>
      </c>
      <c r="O38" s="7" t="str">
        <f t="shared" si="6"/>
        <v/>
      </c>
    </row>
    <row r="39" spans="8:15" x14ac:dyDescent="0.25">
      <c r="H39" s="6">
        <v>24</v>
      </c>
      <c r="I39" s="3" t="str">
        <f t="shared" si="0"/>
        <v/>
      </c>
      <c r="J39" s="4" t="str">
        <f t="shared" si="1"/>
        <v/>
      </c>
      <c r="K39" s="4" t="str">
        <f t="shared" si="5"/>
        <v/>
      </c>
      <c r="L39" s="4" t="str">
        <f t="shared" si="2"/>
        <v/>
      </c>
      <c r="M39" s="5" t="str">
        <f t="shared" si="3"/>
        <v/>
      </c>
      <c r="N39" s="4" t="str">
        <f t="shared" si="4"/>
        <v/>
      </c>
      <c r="O39" s="7" t="str">
        <f t="shared" si="6"/>
        <v/>
      </c>
    </row>
    <row r="40" spans="8:15" x14ac:dyDescent="0.25">
      <c r="H40" s="6">
        <v>25</v>
      </c>
      <c r="I40" s="3" t="str">
        <f t="shared" si="0"/>
        <v/>
      </c>
      <c r="J40" s="4" t="str">
        <f t="shared" si="1"/>
        <v/>
      </c>
      <c r="K40" s="4" t="str">
        <f t="shared" si="5"/>
        <v/>
      </c>
      <c r="L40" s="4" t="str">
        <f t="shared" si="2"/>
        <v/>
      </c>
      <c r="M40" s="5" t="str">
        <f t="shared" si="3"/>
        <v/>
      </c>
      <c r="N40" s="4" t="str">
        <f t="shared" si="4"/>
        <v/>
      </c>
      <c r="O40" s="7" t="str">
        <f t="shared" si="6"/>
        <v/>
      </c>
    </row>
    <row r="41" spans="8:15" x14ac:dyDescent="0.25">
      <c r="H41" s="6">
        <v>26</v>
      </c>
      <c r="I41" s="3" t="str">
        <f t="shared" si="0"/>
        <v/>
      </c>
      <c r="J41" s="4" t="str">
        <f t="shared" si="1"/>
        <v/>
      </c>
      <c r="K41" s="4" t="str">
        <f t="shared" si="5"/>
        <v/>
      </c>
      <c r="L41" s="4" t="str">
        <f t="shared" si="2"/>
        <v/>
      </c>
      <c r="M41" s="5" t="str">
        <f t="shared" si="3"/>
        <v/>
      </c>
      <c r="N41" s="4" t="str">
        <f t="shared" si="4"/>
        <v/>
      </c>
      <c r="O41" s="7" t="str">
        <f t="shared" si="6"/>
        <v/>
      </c>
    </row>
    <row r="42" spans="8:15" x14ac:dyDescent="0.25">
      <c r="H42" s="6">
        <v>27</v>
      </c>
      <c r="I42" s="3" t="str">
        <f t="shared" si="0"/>
        <v/>
      </c>
      <c r="J42" s="4" t="str">
        <f t="shared" si="1"/>
        <v/>
      </c>
      <c r="K42" s="4" t="str">
        <f t="shared" si="5"/>
        <v/>
      </c>
      <c r="L42" s="4" t="str">
        <f t="shared" si="2"/>
        <v/>
      </c>
      <c r="M42" s="5" t="str">
        <f t="shared" si="3"/>
        <v/>
      </c>
      <c r="N42" s="4" t="str">
        <f t="shared" si="4"/>
        <v/>
      </c>
      <c r="O42" s="7" t="str">
        <f t="shared" si="6"/>
        <v/>
      </c>
    </row>
    <row r="43" spans="8:15" x14ac:dyDescent="0.25">
      <c r="H43" s="6">
        <v>28</v>
      </c>
      <c r="I43" s="3" t="str">
        <f t="shared" si="0"/>
        <v/>
      </c>
      <c r="J43" s="4" t="str">
        <f t="shared" si="1"/>
        <v/>
      </c>
      <c r="K43" s="4" t="str">
        <f t="shared" si="5"/>
        <v/>
      </c>
      <c r="L43" s="4" t="str">
        <f t="shared" si="2"/>
        <v/>
      </c>
      <c r="M43" s="5" t="str">
        <f t="shared" si="3"/>
        <v/>
      </c>
      <c r="N43" s="4" t="str">
        <f t="shared" si="4"/>
        <v/>
      </c>
      <c r="O43" s="7" t="str">
        <f t="shared" si="6"/>
        <v/>
      </c>
    </row>
    <row r="44" spans="8:15" x14ac:dyDescent="0.25">
      <c r="H44" s="6">
        <v>29</v>
      </c>
      <c r="I44" s="3" t="str">
        <f t="shared" si="0"/>
        <v/>
      </c>
      <c r="J44" s="4" t="str">
        <f t="shared" si="1"/>
        <v/>
      </c>
      <c r="K44" s="4" t="str">
        <f t="shared" si="5"/>
        <v/>
      </c>
      <c r="L44" s="4" t="str">
        <f t="shared" si="2"/>
        <v/>
      </c>
      <c r="M44" s="5" t="str">
        <f t="shared" si="3"/>
        <v/>
      </c>
      <c r="N44" s="4" t="str">
        <f t="shared" si="4"/>
        <v/>
      </c>
      <c r="O44" s="7" t="str">
        <f t="shared" si="6"/>
        <v/>
      </c>
    </row>
    <row r="45" spans="8:15" x14ac:dyDescent="0.25">
      <c r="H45" s="6">
        <v>30</v>
      </c>
      <c r="I45" s="3" t="str">
        <f t="shared" si="0"/>
        <v/>
      </c>
      <c r="J45" s="4" t="str">
        <f t="shared" si="1"/>
        <v/>
      </c>
      <c r="K45" s="4" t="str">
        <f t="shared" si="5"/>
        <v/>
      </c>
      <c r="L45" s="4" t="str">
        <f t="shared" si="2"/>
        <v/>
      </c>
      <c r="M45" s="5" t="str">
        <f t="shared" si="3"/>
        <v/>
      </c>
      <c r="N45" s="4" t="str">
        <f t="shared" si="4"/>
        <v/>
      </c>
      <c r="O45" s="7" t="str">
        <f t="shared" si="6"/>
        <v/>
      </c>
    </row>
    <row r="46" spans="8:15" x14ac:dyDescent="0.25">
      <c r="H46" s="6">
        <v>31</v>
      </c>
      <c r="I46" s="3" t="str">
        <f t="shared" si="0"/>
        <v/>
      </c>
      <c r="J46" s="4" t="str">
        <f t="shared" si="1"/>
        <v/>
      </c>
      <c r="K46" s="4" t="str">
        <f t="shared" si="5"/>
        <v/>
      </c>
      <c r="L46" s="4" t="str">
        <f t="shared" si="2"/>
        <v/>
      </c>
      <c r="M46" s="5" t="str">
        <f t="shared" si="3"/>
        <v/>
      </c>
      <c r="N46" s="4" t="str">
        <f t="shared" si="4"/>
        <v/>
      </c>
      <c r="O46" s="7" t="str">
        <f t="shared" si="6"/>
        <v/>
      </c>
    </row>
    <row r="47" spans="8:15" x14ac:dyDescent="0.25">
      <c r="H47" s="6">
        <v>32</v>
      </c>
      <c r="I47" s="3" t="str">
        <f t="shared" ref="I47:I78" si="7">IF(Lease_Period&gt;=H47,H47,"")</f>
        <v/>
      </c>
      <c r="J47" s="4" t="str">
        <f t="shared" ref="J47:J78" si="8">IF(I47="","",IF(I47&lt;Lease_Period,Lease_Payment,Payoff))</f>
        <v/>
      </c>
      <c r="K47" s="4" t="str">
        <f t="shared" si="5"/>
        <v/>
      </c>
      <c r="L47" s="4" t="str">
        <f t="shared" si="2"/>
        <v/>
      </c>
      <c r="M47" s="5" t="str">
        <f t="shared" si="3"/>
        <v/>
      </c>
      <c r="N47" s="4" t="str">
        <f t="shared" si="4"/>
        <v/>
      </c>
      <c r="O47" s="7" t="str">
        <f t="shared" si="6"/>
        <v/>
      </c>
    </row>
    <row r="48" spans="8:15" x14ac:dyDescent="0.25">
      <c r="H48" s="6">
        <v>33</v>
      </c>
      <c r="I48" s="3" t="str">
        <f t="shared" si="7"/>
        <v/>
      </c>
      <c r="J48" s="4" t="str">
        <f t="shared" si="8"/>
        <v/>
      </c>
      <c r="K48" s="4" t="str">
        <f t="shared" si="5"/>
        <v/>
      </c>
      <c r="L48" s="4" t="str">
        <f t="shared" si="2"/>
        <v/>
      </c>
      <c r="M48" s="5" t="str">
        <f t="shared" ref="M48:M79" si="9">IF(L48="","",M47/(1+Interest_Rate__APR/12))</f>
        <v/>
      </c>
      <c r="N48" s="4" t="str">
        <f t="shared" si="4"/>
        <v/>
      </c>
      <c r="O48" s="7" t="str">
        <f t="shared" si="6"/>
        <v/>
      </c>
    </row>
    <row r="49" spans="8:15" x14ac:dyDescent="0.25">
      <c r="H49" s="6">
        <v>34</v>
      </c>
      <c r="I49" s="3" t="str">
        <f t="shared" si="7"/>
        <v/>
      </c>
      <c r="J49" s="4" t="str">
        <f t="shared" si="8"/>
        <v/>
      </c>
      <c r="K49" s="4" t="str">
        <f t="shared" ref="K49:K80" si="10">IF(I49="","",IF(I49=Lease_Period,Payoff*Sales_Tax_Rate,""))</f>
        <v/>
      </c>
      <c r="L49" s="4" t="str">
        <f t="shared" si="2"/>
        <v/>
      </c>
      <c r="M49" s="5" t="str">
        <f t="shared" si="9"/>
        <v/>
      </c>
      <c r="N49" s="4" t="str">
        <f t="shared" si="4"/>
        <v/>
      </c>
      <c r="O49" s="7" t="str">
        <f t="shared" si="6"/>
        <v/>
      </c>
    </row>
    <row r="50" spans="8:15" x14ac:dyDescent="0.25">
      <c r="H50" s="6">
        <v>35</v>
      </c>
      <c r="I50" s="3" t="str">
        <f t="shared" si="7"/>
        <v/>
      </c>
      <c r="J50" s="4" t="str">
        <f t="shared" si="8"/>
        <v/>
      </c>
      <c r="K50" s="4" t="str">
        <f t="shared" si="10"/>
        <v/>
      </c>
      <c r="L50" s="4" t="str">
        <f t="shared" si="2"/>
        <v/>
      </c>
      <c r="M50" s="5" t="str">
        <f t="shared" si="9"/>
        <v/>
      </c>
      <c r="N50" s="4" t="str">
        <f t="shared" si="4"/>
        <v/>
      </c>
      <c r="O50" s="7" t="str">
        <f t="shared" si="6"/>
        <v/>
      </c>
    </row>
    <row r="51" spans="8:15" x14ac:dyDescent="0.25">
      <c r="H51" s="6">
        <v>36</v>
      </c>
      <c r="I51" s="3" t="str">
        <f t="shared" si="7"/>
        <v/>
      </c>
      <c r="J51" s="4" t="str">
        <f t="shared" si="8"/>
        <v/>
      </c>
      <c r="K51" s="4" t="str">
        <f t="shared" si="10"/>
        <v/>
      </c>
      <c r="L51" s="4" t="str">
        <f t="shared" si="2"/>
        <v/>
      </c>
      <c r="M51" s="5" t="str">
        <f t="shared" si="9"/>
        <v/>
      </c>
      <c r="N51" s="4" t="str">
        <f t="shared" si="4"/>
        <v/>
      </c>
      <c r="O51" s="7" t="str">
        <f t="shared" si="6"/>
        <v/>
      </c>
    </row>
    <row r="52" spans="8:15" x14ac:dyDescent="0.25">
      <c r="H52" s="6">
        <v>37</v>
      </c>
      <c r="I52" s="3" t="str">
        <f t="shared" si="7"/>
        <v/>
      </c>
      <c r="J52" s="4" t="str">
        <f t="shared" si="8"/>
        <v/>
      </c>
      <c r="K52" s="4" t="str">
        <f t="shared" si="10"/>
        <v/>
      </c>
      <c r="L52" s="4" t="str">
        <f t="shared" si="2"/>
        <v/>
      </c>
      <c r="M52" s="5" t="str">
        <f t="shared" si="9"/>
        <v/>
      </c>
      <c r="N52" s="4" t="str">
        <f t="shared" si="4"/>
        <v/>
      </c>
      <c r="O52" s="7" t="str">
        <f t="shared" si="6"/>
        <v/>
      </c>
    </row>
    <row r="53" spans="8:15" x14ac:dyDescent="0.25">
      <c r="H53" s="6">
        <v>38</v>
      </c>
      <c r="I53" s="3" t="str">
        <f t="shared" si="7"/>
        <v/>
      </c>
      <c r="J53" s="4" t="str">
        <f t="shared" si="8"/>
        <v/>
      </c>
      <c r="K53" s="4" t="str">
        <f t="shared" si="10"/>
        <v/>
      </c>
      <c r="L53" s="4" t="str">
        <f t="shared" si="2"/>
        <v/>
      </c>
      <c r="M53" s="5" t="str">
        <f t="shared" si="9"/>
        <v/>
      </c>
      <c r="N53" s="4" t="str">
        <f t="shared" si="4"/>
        <v/>
      </c>
      <c r="O53" s="7" t="str">
        <f t="shared" si="6"/>
        <v/>
      </c>
    </row>
    <row r="54" spans="8:15" x14ac:dyDescent="0.25">
      <c r="H54" s="6">
        <v>39</v>
      </c>
      <c r="I54" s="3" t="str">
        <f t="shared" si="7"/>
        <v/>
      </c>
      <c r="J54" s="4" t="str">
        <f t="shared" si="8"/>
        <v/>
      </c>
      <c r="K54" s="4" t="str">
        <f t="shared" si="10"/>
        <v/>
      </c>
      <c r="L54" s="4" t="str">
        <f t="shared" si="2"/>
        <v/>
      </c>
      <c r="M54" s="5" t="str">
        <f t="shared" si="9"/>
        <v/>
      </c>
      <c r="N54" s="4" t="str">
        <f t="shared" si="4"/>
        <v/>
      </c>
      <c r="O54" s="7" t="str">
        <f t="shared" si="6"/>
        <v/>
      </c>
    </row>
    <row r="55" spans="8:15" x14ac:dyDescent="0.25">
      <c r="H55" s="6">
        <v>40</v>
      </c>
      <c r="I55" s="3" t="str">
        <f t="shared" si="7"/>
        <v/>
      </c>
      <c r="J55" s="4" t="str">
        <f t="shared" si="8"/>
        <v/>
      </c>
      <c r="K55" s="4" t="str">
        <f t="shared" si="10"/>
        <v/>
      </c>
      <c r="L55" s="4" t="str">
        <f t="shared" si="2"/>
        <v/>
      </c>
      <c r="M55" s="5" t="str">
        <f t="shared" si="9"/>
        <v/>
      </c>
      <c r="N55" s="4" t="str">
        <f t="shared" si="4"/>
        <v/>
      </c>
      <c r="O55" s="7" t="str">
        <f t="shared" si="6"/>
        <v/>
      </c>
    </row>
    <row r="56" spans="8:15" x14ac:dyDescent="0.25">
      <c r="H56" s="6">
        <v>41</v>
      </c>
      <c r="I56" s="3" t="str">
        <f t="shared" si="7"/>
        <v/>
      </c>
      <c r="J56" s="4" t="str">
        <f t="shared" si="8"/>
        <v/>
      </c>
      <c r="K56" s="4" t="str">
        <f t="shared" si="10"/>
        <v/>
      </c>
      <c r="L56" s="4" t="str">
        <f t="shared" si="2"/>
        <v/>
      </c>
      <c r="M56" s="5" t="str">
        <f t="shared" si="9"/>
        <v/>
      </c>
      <c r="N56" s="4" t="str">
        <f t="shared" si="4"/>
        <v/>
      </c>
      <c r="O56" s="7" t="str">
        <f t="shared" si="6"/>
        <v/>
      </c>
    </row>
    <row r="57" spans="8:15" x14ac:dyDescent="0.25">
      <c r="H57" s="6">
        <v>42</v>
      </c>
      <c r="I57" s="3" t="str">
        <f t="shared" si="7"/>
        <v/>
      </c>
      <c r="J57" s="4" t="str">
        <f t="shared" si="8"/>
        <v/>
      </c>
      <c r="K57" s="4" t="str">
        <f t="shared" si="10"/>
        <v/>
      </c>
      <c r="L57" s="4" t="str">
        <f t="shared" si="2"/>
        <v/>
      </c>
      <c r="M57" s="5" t="str">
        <f t="shared" si="9"/>
        <v/>
      </c>
      <c r="N57" s="4" t="str">
        <f t="shared" si="4"/>
        <v/>
      </c>
      <c r="O57" s="7" t="str">
        <f t="shared" si="6"/>
        <v/>
      </c>
    </row>
    <row r="58" spans="8:15" x14ac:dyDescent="0.25">
      <c r="H58" s="6">
        <v>43</v>
      </c>
      <c r="I58" s="3" t="str">
        <f t="shared" si="7"/>
        <v/>
      </c>
      <c r="J58" s="4" t="str">
        <f t="shared" si="8"/>
        <v/>
      </c>
      <c r="K58" s="4" t="str">
        <f t="shared" si="10"/>
        <v/>
      </c>
      <c r="L58" s="4" t="str">
        <f t="shared" si="2"/>
        <v/>
      </c>
      <c r="M58" s="5" t="str">
        <f t="shared" si="9"/>
        <v/>
      </c>
      <c r="N58" s="4" t="str">
        <f t="shared" si="4"/>
        <v/>
      </c>
      <c r="O58" s="7" t="str">
        <f t="shared" si="6"/>
        <v/>
      </c>
    </row>
    <row r="59" spans="8:15" x14ac:dyDescent="0.25">
      <c r="H59" s="6">
        <v>44</v>
      </c>
      <c r="I59" s="3" t="str">
        <f t="shared" si="7"/>
        <v/>
      </c>
      <c r="J59" s="4" t="str">
        <f t="shared" si="8"/>
        <v/>
      </c>
      <c r="K59" s="4" t="str">
        <f t="shared" si="10"/>
        <v/>
      </c>
      <c r="L59" s="4" t="str">
        <f t="shared" si="2"/>
        <v/>
      </c>
      <c r="M59" s="5" t="str">
        <f t="shared" si="9"/>
        <v/>
      </c>
      <c r="N59" s="4" t="str">
        <f t="shared" si="4"/>
        <v/>
      </c>
      <c r="O59" s="7" t="str">
        <f t="shared" si="6"/>
        <v/>
      </c>
    </row>
    <row r="60" spans="8:15" x14ac:dyDescent="0.25">
      <c r="H60" s="6">
        <v>45</v>
      </c>
      <c r="I60" s="3" t="str">
        <f t="shared" si="7"/>
        <v/>
      </c>
      <c r="J60" s="4" t="str">
        <f t="shared" si="8"/>
        <v/>
      </c>
      <c r="K60" s="4" t="str">
        <f t="shared" si="10"/>
        <v/>
      </c>
      <c r="L60" s="4" t="str">
        <f t="shared" si="2"/>
        <v/>
      </c>
      <c r="M60" s="5" t="str">
        <f t="shared" si="9"/>
        <v/>
      </c>
      <c r="N60" s="4" t="str">
        <f t="shared" si="4"/>
        <v/>
      </c>
      <c r="O60" s="7" t="str">
        <f t="shared" si="6"/>
        <v/>
      </c>
    </row>
    <row r="61" spans="8:15" x14ac:dyDescent="0.25">
      <c r="H61" s="6">
        <v>46</v>
      </c>
      <c r="I61" s="3" t="str">
        <f t="shared" si="7"/>
        <v/>
      </c>
      <c r="J61" s="4" t="str">
        <f t="shared" si="8"/>
        <v/>
      </c>
      <c r="K61" s="4" t="str">
        <f t="shared" si="10"/>
        <v/>
      </c>
      <c r="L61" s="4" t="str">
        <f t="shared" si="2"/>
        <v/>
      </c>
      <c r="M61" s="5" t="str">
        <f t="shared" si="9"/>
        <v/>
      </c>
      <c r="N61" s="4" t="str">
        <f t="shared" si="4"/>
        <v/>
      </c>
      <c r="O61" s="7" t="str">
        <f t="shared" si="6"/>
        <v/>
      </c>
    </row>
    <row r="62" spans="8:15" x14ac:dyDescent="0.25">
      <c r="H62" s="6">
        <v>47</v>
      </c>
      <c r="I62" s="3" t="str">
        <f t="shared" si="7"/>
        <v/>
      </c>
      <c r="J62" s="4" t="str">
        <f t="shared" si="8"/>
        <v/>
      </c>
      <c r="K62" s="4" t="str">
        <f t="shared" si="10"/>
        <v/>
      </c>
      <c r="L62" s="4" t="str">
        <f t="shared" si="2"/>
        <v/>
      </c>
      <c r="M62" s="5" t="str">
        <f t="shared" si="9"/>
        <v/>
      </c>
      <c r="N62" s="4" t="str">
        <f t="shared" si="4"/>
        <v/>
      </c>
      <c r="O62" s="7" t="str">
        <f t="shared" si="6"/>
        <v/>
      </c>
    </row>
    <row r="63" spans="8:15" x14ac:dyDescent="0.25">
      <c r="H63" s="6">
        <v>48</v>
      </c>
      <c r="I63" s="3" t="str">
        <f t="shared" si="7"/>
        <v/>
      </c>
      <c r="J63" s="4" t="str">
        <f t="shared" si="8"/>
        <v/>
      </c>
      <c r="K63" s="4" t="str">
        <f t="shared" si="10"/>
        <v/>
      </c>
      <c r="L63" s="4" t="str">
        <f t="shared" si="2"/>
        <v/>
      </c>
      <c r="M63" s="5" t="str">
        <f t="shared" si="9"/>
        <v/>
      </c>
      <c r="N63" s="4" t="str">
        <f t="shared" si="4"/>
        <v/>
      </c>
      <c r="O63" s="7" t="str">
        <f t="shared" si="6"/>
        <v/>
      </c>
    </row>
    <row r="64" spans="8:15" x14ac:dyDescent="0.25">
      <c r="H64" s="6">
        <v>49</v>
      </c>
      <c r="I64" s="3" t="str">
        <f t="shared" si="7"/>
        <v/>
      </c>
      <c r="J64" s="4" t="str">
        <f t="shared" si="8"/>
        <v/>
      </c>
      <c r="K64" s="4" t="str">
        <f t="shared" si="10"/>
        <v/>
      </c>
      <c r="L64" s="4" t="str">
        <f t="shared" si="2"/>
        <v/>
      </c>
      <c r="M64" s="5" t="str">
        <f t="shared" si="9"/>
        <v/>
      </c>
      <c r="N64" s="4" t="str">
        <f t="shared" si="4"/>
        <v/>
      </c>
      <c r="O64" s="7" t="str">
        <f t="shared" si="6"/>
        <v/>
      </c>
    </row>
    <row r="65" spans="8:15" x14ac:dyDescent="0.25">
      <c r="H65" s="6">
        <v>50</v>
      </c>
      <c r="I65" s="3" t="str">
        <f t="shared" si="7"/>
        <v/>
      </c>
      <c r="J65" s="4" t="str">
        <f t="shared" si="8"/>
        <v/>
      </c>
      <c r="K65" s="4" t="str">
        <f t="shared" si="10"/>
        <v/>
      </c>
      <c r="L65" s="4" t="str">
        <f t="shared" si="2"/>
        <v/>
      </c>
      <c r="M65" s="5" t="str">
        <f t="shared" si="9"/>
        <v/>
      </c>
      <c r="N65" s="4" t="str">
        <f t="shared" si="4"/>
        <v/>
      </c>
      <c r="O65" s="7" t="str">
        <f t="shared" si="6"/>
        <v/>
      </c>
    </row>
    <row r="66" spans="8:15" x14ac:dyDescent="0.25">
      <c r="H66" s="6">
        <v>51</v>
      </c>
      <c r="I66" s="3" t="str">
        <f t="shared" si="7"/>
        <v/>
      </c>
      <c r="J66" s="4" t="str">
        <f t="shared" si="8"/>
        <v/>
      </c>
      <c r="K66" s="4" t="str">
        <f t="shared" si="10"/>
        <v/>
      </c>
      <c r="L66" s="4" t="str">
        <f t="shared" si="2"/>
        <v/>
      </c>
      <c r="M66" s="5" t="str">
        <f t="shared" si="9"/>
        <v/>
      </c>
      <c r="N66" s="4" t="str">
        <f t="shared" si="4"/>
        <v/>
      </c>
      <c r="O66" s="7" t="str">
        <f t="shared" si="6"/>
        <v/>
      </c>
    </row>
    <row r="67" spans="8:15" x14ac:dyDescent="0.25">
      <c r="H67" s="6">
        <v>52</v>
      </c>
      <c r="I67" s="3" t="str">
        <f t="shared" si="7"/>
        <v/>
      </c>
      <c r="J67" s="4" t="str">
        <f t="shared" si="8"/>
        <v/>
      </c>
      <c r="K67" s="4" t="str">
        <f t="shared" si="10"/>
        <v/>
      </c>
      <c r="L67" s="4" t="str">
        <f t="shared" si="2"/>
        <v/>
      </c>
      <c r="M67" s="5" t="str">
        <f t="shared" si="9"/>
        <v/>
      </c>
      <c r="N67" s="4" t="str">
        <f t="shared" si="4"/>
        <v/>
      </c>
      <c r="O67" s="7" t="str">
        <f t="shared" si="6"/>
        <v/>
      </c>
    </row>
    <row r="68" spans="8:15" x14ac:dyDescent="0.25">
      <c r="H68" s="6">
        <v>53</v>
      </c>
      <c r="I68" s="3" t="str">
        <f t="shared" si="7"/>
        <v/>
      </c>
      <c r="J68" s="4" t="str">
        <f t="shared" si="8"/>
        <v/>
      </c>
      <c r="K68" s="4" t="str">
        <f t="shared" si="10"/>
        <v/>
      </c>
      <c r="L68" s="4" t="str">
        <f t="shared" si="2"/>
        <v/>
      </c>
      <c r="M68" s="5" t="str">
        <f t="shared" si="9"/>
        <v/>
      </c>
      <c r="N68" s="4" t="str">
        <f t="shared" si="4"/>
        <v/>
      </c>
      <c r="O68" s="7" t="str">
        <f t="shared" si="6"/>
        <v/>
      </c>
    </row>
    <row r="69" spans="8:15" x14ac:dyDescent="0.25">
      <c r="H69" s="6">
        <v>54</v>
      </c>
      <c r="I69" s="3" t="str">
        <f t="shared" si="7"/>
        <v/>
      </c>
      <c r="J69" s="4" t="str">
        <f t="shared" si="8"/>
        <v/>
      </c>
      <c r="K69" s="4" t="str">
        <f t="shared" si="10"/>
        <v/>
      </c>
      <c r="L69" s="4" t="str">
        <f t="shared" si="2"/>
        <v/>
      </c>
      <c r="M69" s="5" t="str">
        <f t="shared" si="9"/>
        <v/>
      </c>
      <c r="N69" s="4" t="str">
        <f t="shared" si="4"/>
        <v/>
      </c>
      <c r="O69" s="7" t="str">
        <f t="shared" si="6"/>
        <v/>
      </c>
    </row>
    <row r="70" spans="8:15" x14ac:dyDescent="0.25">
      <c r="H70" s="6">
        <v>55</v>
      </c>
      <c r="I70" s="3" t="str">
        <f t="shared" si="7"/>
        <v/>
      </c>
      <c r="J70" s="4" t="str">
        <f t="shared" si="8"/>
        <v/>
      </c>
      <c r="K70" s="4" t="str">
        <f t="shared" si="10"/>
        <v/>
      </c>
      <c r="L70" s="4" t="str">
        <f t="shared" si="2"/>
        <v/>
      </c>
      <c r="M70" s="5" t="str">
        <f t="shared" si="9"/>
        <v/>
      </c>
      <c r="N70" s="4" t="str">
        <f t="shared" si="4"/>
        <v/>
      </c>
      <c r="O70" s="7" t="str">
        <f t="shared" si="6"/>
        <v/>
      </c>
    </row>
    <row r="71" spans="8:15" x14ac:dyDescent="0.25">
      <c r="H71" s="6">
        <v>56</v>
      </c>
      <c r="I71" s="3" t="str">
        <f t="shared" si="7"/>
        <v/>
      </c>
      <c r="J71" s="4" t="str">
        <f t="shared" si="8"/>
        <v/>
      </c>
      <c r="K71" s="4" t="str">
        <f t="shared" si="10"/>
        <v/>
      </c>
      <c r="L71" s="4" t="str">
        <f t="shared" si="2"/>
        <v/>
      </c>
      <c r="M71" s="5" t="str">
        <f t="shared" si="9"/>
        <v/>
      </c>
      <c r="N71" s="4" t="str">
        <f t="shared" si="4"/>
        <v/>
      </c>
      <c r="O71" s="7" t="str">
        <f t="shared" si="6"/>
        <v/>
      </c>
    </row>
    <row r="72" spans="8:15" x14ac:dyDescent="0.25">
      <c r="H72" s="6">
        <v>57</v>
      </c>
      <c r="I72" s="3" t="str">
        <f t="shared" si="7"/>
        <v/>
      </c>
      <c r="J72" s="4" t="str">
        <f t="shared" si="8"/>
        <v/>
      </c>
      <c r="K72" s="4" t="str">
        <f t="shared" si="10"/>
        <v/>
      </c>
      <c r="L72" s="4" t="str">
        <f t="shared" si="2"/>
        <v/>
      </c>
      <c r="M72" s="5" t="str">
        <f t="shared" si="9"/>
        <v/>
      </c>
      <c r="N72" s="4" t="str">
        <f t="shared" si="4"/>
        <v/>
      </c>
      <c r="O72" s="7" t="str">
        <f t="shared" si="6"/>
        <v/>
      </c>
    </row>
    <row r="73" spans="8:15" x14ac:dyDescent="0.25">
      <c r="H73" s="6">
        <v>58</v>
      </c>
      <c r="I73" s="3" t="str">
        <f t="shared" si="7"/>
        <v/>
      </c>
      <c r="J73" s="4" t="str">
        <f t="shared" si="8"/>
        <v/>
      </c>
      <c r="K73" s="4" t="str">
        <f t="shared" si="10"/>
        <v/>
      </c>
      <c r="L73" s="4" t="str">
        <f t="shared" si="2"/>
        <v/>
      </c>
      <c r="M73" s="5" t="str">
        <f t="shared" si="9"/>
        <v/>
      </c>
      <c r="N73" s="4" t="str">
        <f t="shared" si="4"/>
        <v/>
      </c>
      <c r="O73" s="7" t="str">
        <f t="shared" si="6"/>
        <v/>
      </c>
    </row>
    <row r="74" spans="8:15" x14ac:dyDescent="0.25">
      <c r="H74" s="6">
        <v>59</v>
      </c>
      <c r="I74" s="3" t="str">
        <f t="shared" si="7"/>
        <v/>
      </c>
      <c r="J74" s="4" t="str">
        <f t="shared" si="8"/>
        <v/>
      </c>
      <c r="K74" s="4" t="str">
        <f t="shared" si="10"/>
        <v/>
      </c>
      <c r="L74" s="4" t="str">
        <f t="shared" si="2"/>
        <v/>
      </c>
      <c r="M74" s="5" t="str">
        <f t="shared" si="9"/>
        <v/>
      </c>
      <c r="N74" s="4" t="str">
        <f t="shared" si="4"/>
        <v/>
      </c>
      <c r="O74" s="7" t="str">
        <f t="shared" si="6"/>
        <v/>
      </c>
    </row>
    <row r="75" spans="8:15" x14ac:dyDescent="0.25">
      <c r="H75" s="6">
        <v>60</v>
      </c>
      <c r="I75" s="3" t="str">
        <f t="shared" si="7"/>
        <v/>
      </c>
      <c r="J75" s="4" t="str">
        <f t="shared" si="8"/>
        <v/>
      </c>
      <c r="K75" s="4" t="str">
        <f t="shared" si="10"/>
        <v/>
      </c>
      <c r="L75" s="4" t="str">
        <f t="shared" si="2"/>
        <v/>
      </c>
      <c r="M75" s="5" t="str">
        <f t="shared" si="9"/>
        <v/>
      </c>
      <c r="N75" s="4" t="str">
        <f t="shared" si="4"/>
        <v/>
      </c>
      <c r="O75" s="7" t="str">
        <f t="shared" si="6"/>
        <v/>
      </c>
    </row>
    <row r="76" spans="8:15" x14ac:dyDescent="0.25">
      <c r="H76" s="6">
        <v>61</v>
      </c>
      <c r="I76" s="3" t="str">
        <f t="shared" si="7"/>
        <v/>
      </c>
      <c r="J76" s="4" t="str">
        <f t="shared" si="8"/>
        <v/>
      </c>
      <c r="K76" s="4" t="str">
        <f t="shared" si="10"/>
        <v/>
      </c>
      <c r="L76" s="4" t="str">
        <f t="shared" si="2"/>
        <v/>
      </c>
      <c r="M76" s="5" t="str">
        <f t="shared" si="9"/>
        <v/>
      </c>
      <c r="N76" s="4" t="str">
        <f t="shared" si="4"/>
        <v/>
      </c>
      <c r="O76" s="7" t="str">
        <f t="shared" si="6"/>
        <v/>
      </c>
    </row>
    <row r="77" spans="8:15" x14ac:dyDescent="0.25">
      <c r="H77" s="6">
        <v>62</v>
      </c>
      <c r="I77" s="3" t="str">
        <f t="shared" si="7"/>
        <v/>
      </c>
      <c r="J77" s="4" t="str">
        <f t="shared" si="8"/>
        <v/>
      </c>
      <c r="K77" s="4" t="str">
        <f t="shared" si="10"/>
        <v/>
      </c>
      <c r="L77" s="4" t="str">
        <f t="shared" si="2"/>
        <v/>
      </c>
      <c r="M77" s="5" t="str">
        <f t="shared" si="9"/>
        <v/>
      </c>
      <c r="N77" s="4" t="str">
        <f t="shared" si="4"/>
        <v/>
      </c>
      <c r="O77" s="7" t="str">
        <f t="shared" si="6"/>
        <v/>
      </c>
    </row>
    <row r="78" spans="8:15" x14ac:dyDescent="0.25">
      <c r="H78" s="6">
        <v>63</v>
      </c>
      <c r="I78" s="3" t="str">
        <f t="shared" si="7"/>
        <v/>
      </c>
      <c r="J78" s="4" t="str">
        <f t="shared" si="8"/>
        <v/>
      </c>
      <c r="K78" s="4" t="str">
        <f t="shared" si="10"/>
        <v/>
      </c>
      <c r="L78" s="4" t="str">
        <f t="shared" si="2"/>
        <v/>
      </c>
      <c r="M78" s="5" t="str">
        <f t="shared" si="9"/>
        <v/>
      </c>
      <c r="N78" s="4" t="str">
        <f t="shared" si="4"/>
        <v/>
      </c>
      <c r="O78" s="7" t="str">
        <f t="shared" si="6"/>
        <v/>
      </c>
    </row>
    <row r="79" spans="8:15" x14ac:dyDescent="0.25">
      <c r="H79" s="6">
        <v>64</v>
      </c>
      <c r="I79" s="3" t="str">
        <f t="shared" ref="I79:I87" si="11">IF(Lease_Period&gt;=H79,H79,"")</f>
        <v/>
      </c>
      <c r="J79" s="4" t="str">
        <f t="shared" ref="J79:J87" si="12">IF(I79="","",IF(I79&lt;Lease_Period,Lease_Payment,Payoff))</f>
        <v/>
      </c>
      <c r="K79" s="4" t="str">
        <f t="shared" si="10"/>
        <v/>
      </c>
      <c r="L79" s="4" t="str">
        <f t="shared" si="2"/>
        <v/>
      </c>
      <c r="M79" s="5" t="str">
        <f t="shared" si="9"/>
        <v/>
      </c>
      <c r="N79" s="4" t="str">
        <f t="shared" si="4"/>
        <v/>
      </c>
      <c r="O79" s="7" t="str">
        <f t="shared" si="6"/>
        <v/>
      </c>
    </row>
    <row r="80" spans="8:15" x14ac:dyDescent="0.25">
      <c r="H80" s="6">
        <v>65</v>
      </c>
      <c r="I80" s="3" t="str">
        <f t="shared" si="11"/>
        <v/>
      </c>
      <c r="J80" s="4" t="str">
        <f t="shared" si="12"/>
        <v/>
      </c>
      <c r="K80" s="4" t="str">
        <f t="shared" si="10"/>
        <v/>
      </c>
      <c r="L80" s="4" t="str">
        <f t="shared" ref="L80:L87" si="13">IF(J80="","",SUM(J80:K80))</f>
        <v/>
      </c>
      <c r="M80" s="5" t="str">
        <f t="shared" ref="M80:M87" si="14">IF(L80="","",M79/(1+Interest_Rate__APR/12))</f>
        <v/>
      </c>
      <c r="N80" s="4" t="str">
        <f t="shared" ref="N80:N87" si="15">IF(M80="","",L80*M80)</f>
        <v/>
      </c>
      <c r="O80" s="7" t="str">
        <f t="shared" si="6"/>
        <v/>
      </c>
    </row>
    <row r="81" spans="8:15" x14ac:dyDescent="0.25">
      <c r="H81" s="6">
        <v>66</v>
      </c>
      <c r="I81" s="3" t="str">
        <f t="shared" si="11"/>
        <v/>
      </c>
      <c r="J81" s="4" t="str">
        <f t="shared" si="12"/>
        <v/>
      </c>
      <c r="K81" s="4" t="str">
        <f t="shared" ref="K81:K87" si="16">IF(I81="","",IF(I81=Lease_Period,Payoff*Sales_Tax_Rate,""))</f>
        <v/>
      </c>
      <c r="L81" s="4" t="str">
        <f t="shared" si="13"/>
        <v/>
      </c>
      <c r="M81" s="5" t="str">
        <f t="shared" si="14"/>
        <v/>
      </c>
      <c r="N81" s="4" t="str">
        <f t="shared" si="15"/>
        <v/>
      </c>
      <c r="O81" s="7" t="str">
        <f t="shared" ref="O81:O87" si="17">IF(N81="","",N81+O80)</f>
        <v/>
      </c>
    </row>
    <row r="82" spans="8:15" x14ac:dyDescent="0.25">
      <c r="H82" s="6">
        <v>67</v>
      </c>
      <c r="I82" s="3" t="str">
        <f t="shared" si="11"/>
        <v/>
      </c>
      <c r="J82" s="4" t="str">
        <f t="shared" si="12"/>
        <v/>
      </c>
      <c r="K82" s="4" t="str">
        <f t="shared" si="16"/>
        <v/>
      </c>
      <c r="L82" s="4" t="str">
        <f t="shared" si="13"/>
        <v/>
      </c>
      <c r="M82" s="5" t="str">
        <f t="shared" si="14"/>
        <v/>
      </c>
      <c r="N82" s="4" t="str">
        <f t="shared" si="15"/>
        <v/>
      </c>
      <c r="O82" s="7" t="str">
        <f t="shared" si="17"/>
        <v/>
      </c>
    </row>
    <row r="83" spans="8:15" x14ac:dyDescent="0.25">
      <c r="H83" s="6">
        <v>68</v>
      </c>
      <c r="I83" s="3" t="str">
        <f t="shared" si="11"/>
        <v/>
      </c>
      <c r="J83" s="4" t="str">
        <f t="shared" si="12"/>
        <v/>
      </c>
      <c r="K83" s="4" t="str">
        <f t="shared" si="16"/>
        <v/>
      </c>
      <c r="L83" s="4" t="str">
        <f t="shared" si="13"/>
        <v/>
      </c>
      <c r="M83" s="5" t="str">
        <f t="shared" si="14"/>
        <v/>
      </c>
      <c r="N83" s="4" t="str">
        <f t="shared" si="15"/>
        <v/>
      </c>
      <c r="O83" s="7" t="str">
        <f t="shared" si="17"/>
        <v/>
      </c>
    </row>
    <row r="84" spans="8:15" x14ac:dyDescent="0.25">
      <c r="H84" s="6">
        <v>69</v>
      </c>
      <c r="I84" s="3" t="str">
        <f t="shared" si="11"/>
        <v/>
      </c>
      <c r="J84" s="4" t="str">
        <f t="shared" si="12"/>
        <v/>
      </c>
      <c r="K84" s="4" t="str">
        <f t="shared" si="16"/>
        <v/>
      </c>
      <c r="L84" s="4" t="str">
        <f t="shared" si="13"/>
        <v/>
      </c>
      <c r="M84" s="5" t="str">
        <f t="shared" si="14"/>
        <v/>
      </c>
      <c r="N84" s="4" t="str">
        <f t="shared" si="15"/>
        <v/>
      </c>
      <c r="O84" s="7" t="str">
        <f t="shared" si="17"/>
        <v/>
      </c>
    </row>
    <row r="85" spans="8:15" x14ac:dyDescent="0.25">
      <c r="H85" s="6">
        <v>70</v>
      </c>
      <c r="I85" s="3" t="str">
        <f t="shared" si="11"/>
        <v/>
      </c>
      <c r="J85" s="4" t="str">
        <f t="shared" si="12"/>
        <v/>
      </c>
      <c r="K85" s="4" t="str">
        <f t="shared" si="16"/>
        <v/>
      </c>
      <c r="L85" s="4" t="str">
        <f t="shared" si="13"/>
        <v/>
      </c>
      <c r="M85" s="5" t="str">
        <f t="shared" si="14"/>
        <v/>
      </c>
      <c r="N85" s="4" t="str">
        <f t="shared" si="15"/>
        <v/>
      </c>
      <c r="O85" s="7" t="str">
        <f t="shared" si="17"/>
        <v/>
      </c>
    </row>
    <row r="86" spans="8:15" x14ac:dyDescent="0.25">
      <c r="H86" s="6">
        <v>71</v>
      </c>
      <c r="I86" s="3" t="str">
        <f t="shared" si="11"/>
        <v/>
      </c>
      <c r="J86" s="4" t="str">
        <f t="shared" si="12"/>
        <v/>
      </c>
      <c r="K86" s="4" t="str">
        <f t="shared" si="16"/>
        <v/>
      </c>
      <c r="L86" s="4" t="str">
        <f t="shared" si="13"/>
        <v/>
      </c>
      <c r="M86" s="5" t="str">
        <f t="shared" si="14"/>
        <v/>
      </c>
      <c r="N86" s="4" t="str">
        <f t="shared" si="15"/>
        <v/>
      </c>
      <c r="O86" s="7" t="str">
        <f t="shared" si="17"/>
        <v/>
      </c>
    </row>
    <row r="87" spans="8:15" x14ac:dyDescent="0.25">
      <c r="H87" s="6">
        <v>72</v>
      </c>
      <c r="I87" s="3" t="str">
        <f t="shared" si="11"/>
        <v/>
      </c>
      <c r="J87" s="4" t="str">
        <f t="shared" si="12"/>
        <v/>
      </c>
      <c r="K87" s="4" t="str">
        <f t="shared" si="16"/>
        <v/>
      </c>
      <c r="L87" s="4" t="str">
        <f t="shared" si="13"/>
        <v/>
      </c>
      <c r="M87" s="5" t="str">
        <f t="shared" si="14"/>
        <v/>
      </c>
      <c r="N87" s="4" t="str">
        <f t="shared" si="15"/>
        <v/>
      </c>
      <c r="O87" s="7" t="str">
        <f t="shared" si="17"/>
        <v/>
      </c>
    </row>
  </sheetData>
  <mergeCells count="25">
    <mergeCell ref="B3:O3"/>
    <mergeCell ref="G7:H7"/>
    <mergeCell ref="G6:H6"/>
    <mergeCell ref="D8:F8"/>
    <mergeCell ref="D7:F7"/>
    <mergeCell ref="D6:F6"/>
    <mergeCell ref="J8:L8"/>
    <mergeCell ref="J7:L7"/>
    <mergeCell ref="J6:L6"/>
    <mergeCell ref="G8:H8"/>
    <mergeCell ref="M6:N6"/>
    <mergeCell ref="C18:E18"/>
    <mergeCell ref="C20:G23"/>
    <mergeCell ref="M9:N9"/>
    <mergeCell ref="M8:N8"/>
    <mergeCell ref="M7:N7"/>
    <mergeCell ref="C17:E17"/>
    <mergeCell ref="C16:E16"/>
    <mergeCell ref="C15:E15"/>
    <mergeCell ref="C14:E14"/>
    <mergeCell ref="J9:L9"/>
    <mergeCell ref="D10:F10"/>
    <mergeCell ref="D9:F9"/>
    <mergeCell ref="G10:H10"/>
    <mergeCell ref="G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/>
  </sheetViews>
  <sheetFormatPr defaultRowHeight="15" x14ac:dyDescent="0.25"/>
  <sheetData>
    <row r="1" spans="1:14" x14ac:dyDescent="0.25">
      <c r="A1" t="s">
        <v>22</v>
      </c>
    </row>
    <row r="2" spans="1:14" x14ac:dyDescent="0.25">
      <c r="A2" t="s">
        <v>55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25">
      <c r="A3" t="s">
        <v>23</v>
      </c>
    </row>
    <row r="4" spans="1:14" ht="409.5" x14ac:dyDescent="0.25">
      <c r="A4" s="2" t="s">
        <v>54</v>
      </c>
    </row>
    <row r="5" spans="1:14" x14ac:dyDescent="0.25">
      <c r="A5" t="s">
        <v>11</v>
      </c>
    </row>
    <row r="6" spans="1:14" x14ac:dyDescent="0.25">
      <c r="A6" t="s">
        <v>10</v>
      </c>
    </row>
    <row r="8" spans="1:14" x14ac:dyDescent="0.25">
      <c r="A8" t="s">
        <v>13</v>
      </c>
    </row>
    <row r="11" spans="1:14" x14ac:dyDescent="0.25">
      <c r="A1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workbookViewId="0">
      <selection activeCell="C3" sqref="C3"/>
    </sheetView>
  </sheetViews>
  <sheetFormatPr defaultRowHeight="15" x14ac:dyDescent="0.25"/>
  <cols>
    <col min="10" max="10" width="9.140625" customWidth="1"/>
    <col min="11" max="11" width="15.85546875" bestFit="1" customWidth="1"/>
    <col min="12" max="12" width="3" customWidth="1"/>
    <col min="13" max="13" width="7.7109375" bestFit="1" customWidth="1"/>
  </cols>
  <sheetData>
    <row r="1" spans="2:16" ht="15.75" thickBot="1" x14ac:dyDescent="0.3"/>
    <row r="2" spans="2:16" ht="15.75" thickTop="1" x14ac:dyDescent="0.25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44"/>
    </row>
    <row r="3" spans="2:16" ht="18.75" x14ac:dyDescent="0.3">
      <c r="B3" s="35"/>
      <c r="C3" s="36"/>
      <c r="D3" s="37" t="s">
        <v>50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45"/>
    </row>
    <row r="4" spans="2:16" x14ac:dyDescent="0.2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45"/>
    </row>
    <row r="5" spans="2:16" x14ac:dyDescent="0.25">
      <c r="B5" s="35"/>
      <c r="C5" s="38" t="s">
        <v>26</v>
      </c>
      <c r="D5" s="36" t="s">
        <v>36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45"/>
    </row>
    <row r="6" spans="2:16" x14ac:dyDescent="0.25">
      <c r="B6" s="35"/>
      <c r="C6" s="38"/>
      <c r="D6" s="36"/>
      <c r="E6" s="36" t="s">
        <v>37</v>
      </c>
      <c r="F6" s="36"/>
      <c r="G6" s="36"/>
      <c r="H6" s="36"/>
      <c r="I6" s="60" t="s">
        <v>1</v>
      </c>
      <c r="J6" s="61"/>
      <c r="K6" s="36"/>
      <c r="L6" s="36"/>
      <c r="M6" s="36"/>
      <c r="N6" s="36"/>
      <c r="O6" s="36"/>
      <c r="P6" s="45"/>
    </row>
    <row r="7" spans="2:16" x14ac:dyDescent="0.25">
      <c r="B7" s="35"/>
      <c r="C7" s="38"/>
      <c r="D7" s="36"/>
      <c r="E7" s="36" t="s">
        <v>38</v>
      </c>
      <c r="F7" s="36"/>
      <c r="G7" s="36"/>
      <c r="H7" s="36"/>
      <c r="I7" s="60" t="s">
        <v>40</v>
      </c>
      <c r="J7" s="61"/>
      <c r="K7" s="36" t="s">
        <v>51</v>
      </c>
      <c r="L7" s="42">
        <f>IF(I7="Annual",12,IF(I7="Semi-annual",6,IF(I7="Quarterly",3,1)))</f>
        <v>12</v>
      </c>
      <c r="M7" s="36" t="s">
        <v>52</v>
      </c>
      <c r="N7" s="36"/>
      <c r="O7" s="36"/>
      <c r="P7" s="45"/>
    </row>
    <row r="8" spans="2:16" x14ac:dyDescent="0.25">
      <c r="B8" s="35"/>
      <c r="C8" s="38"/>
      <c r="D8" s="36"/>
      <c r="E8" s="36" t="s">
        <v>43</v>
      </c>
      <c r="F8" s="36"/>
      <c r="G8" s="36"/>
      <c r="H8" s="36"/>
      <c r="I8" s="36"/>
      <c r="J8" s="36"/>
      <c r="K8" s="36"/>
      <c r="L8" s="36"/>
      <c r="M8" s="60" t="s">
        <v>0</v>
      </c>
      <c r="N8" s="61"/>
      <c r="O8" s="43" t="s">
        <v>41</v>
      </c>
      <c r="P8" s="45"/>
    </row>
    <row r="9" spans="2:16" x14ac:dyDescent="0.25">
      <c r="B9" s="35"/>
      <c r="C9" s="38"/>
      <c r="D9" s="36"/>
      <c r="E9" s="36" t="s">
        <v>42</v>
      </c>
      <c r="F9" s="36"/>
      <c r="G9" s="36"/>
      <c r="H9" s="36"/>
      <c r="I9" s="36"/>
      <c r="J9" s="36"/>
      <c r="K9" s="60" t="s">
        <v>2</v>
      </c>
      <c r="L9" s="61"/>
      <c r="M9" s="36"/>
      <c r="N9" s="36"/>
      <c r="O9" s="43"/>
      <c r="P9" s="45"/>
    </row>
    <row r="10" spans="2:16" x14ac:dyDescent="0.25">
      <c r="B10" s="35"/>
      <c r="C10" s="3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43"/>
      <c r="P10" s="45"/>
    </row>
    <row r="11" spans="2:16" x14ac:dyDescent="0.25">
      <c r="B11" s="35"/>
      <c r="C11" s="38" t="s">
        <v>27</v>
      </c>
      <c r="D11" s="36" t="s">
        <v>44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5"/>
    </row>
    <row r="12" spans="2:16" x14ac:dyDescent="0.25">
      <c r="B12" s="35"/>
      <c r="C12" s="36"/>
      <c r="D12" s="36" t="s">
        <v>53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5"/>
    </row>
    <row r="13" spans="2:16" x14ac:dyDescent="0.25">
      <c r="B13" s="35"/>
      <c r="C13" s="36"/>
      <c r="D13" s="36" t="s">
        <v>45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5"/>
    </row>
    <row r="14" spans="2:16" x14ac:dyDescent="0.25">
      <c r="B14" s="35"/>
      <c r="C14" s="36"/>
      <c r="D14" s="39" t="s">
        <v>28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5"/>
    </row>
    <row r="15" spans="2:16" x14ac:dyDescent="0.25">
      <c r="B15" s="35"/>
      <c r="C15" s="36"/>
      <c r="D15" s="3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5"/>
    </row>
    <row r="16" spans="2:16" x14ac:dyDescent="0.25">
      <c r="B16" s="35"/>
      <c r="C16" s="38" t="s">
        <v>29</v>
      </c>
      <c r="D16" s="36" t="s">
        <v>30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5"/>
    </row>
    <row r="17" spans="2:16" x14ac:dyDescent="0.25">
      <c r="B17" s="35"/>
      <c r="C17" s="36"/>
      <c r="D17" s="39" t="s">
        <v>31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5"/>
    </row>
    <row r="18" spans="2:16" x14ac:dyDescent="0.25">
      <c r="B18" s="35"/>
      <c r="C18" s="36"/>
      <c r="D18" s="39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5"/>
    </row>
    <row r="19" spans="2:16" x14ac:dyDescent="0.25">
      <c r="B19" s="35"/>
      <c r="C19" s="38" t="s">
        <v>32</v>
      </c>
      <c r="D19" s="36" t="s">
        <v>46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5"/>
    </row>
    <row r="20" spans="2:16" x14ac:dyDescent="0.25">
      <c r="B20" s="35"/>
      <c r="C20" s="36"/>
      <c r="D20" s="36" t="s">
        <v>47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5"/>
    </row>
    <row r="21" spans="2:16" x14ac:dyDescent="0.25">
      <c r="B21" s="35"/>
      <c r="C21" s="38"/>
      <c r="D21" s="36" t="s">
        <v>48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5"/>
    </row>
    <row r="22" spans="2:16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5"/>
    </row>
    <row r="23" spans="2:16" x14ac:dyDescent="0.25">
      <c r="B23" s="35"/>
      <c r="C23" s="38" t="s">
        <v>33</v>
      </c>
      <c r="D23" s="36" t="s">
        <v>49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5"/>
    </row>
    <row r="24" spans="2:16" x14ac:dyDescent="0.25">
      <c r="B24" s="35"/>
      <c r="C24" s="36"/>
      <c r="D24" s="47" t="s">
        <v>69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5"/>
    </row>
    <row r="25" spans="2:16" x14ac:dyDescent="0.25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45"/>
    </row>
    <row r="26" spans="2:16" x14ac:dyDescent="0.25">
      <c r="B26" s="35"/>
      <c r="C26" s="38" t="s">
        <v>33</v>
      </c>
      <c r="D26" s="36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45"/>
    </row>
    <row r="27" spans="2:16" x14ac:dyDescent="0.25">
      <c r="B27" s="35"/>
      <c r="C27" s="36"/>
      <c r="D27" s="39" t="s">
        <v>35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45"/>
    </row>
    <row r="28" spans="2:16" ht="15.75" thickBot="1" x14ac:dyDescent="0.3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6"/>
    </row>
    <row r="29" spans="2:16" ht="15.75" thickTop="1" x14ac:dyDescent="0.25"/>
    <row r="30" spans="2:16" x14ac:dyDescent="0.25">
      <c r="D30" t="s">
        <v>70</v>
      </c>
    </row>
  </sheetData>
  <mergeCells count="4">
    <mergeCell ref="I6:J6"/>
    <mergeCell ref="I7:J7"/>
    <mergeCell ref="M8:N8"/>
    <mergeCell ref="K9:L9"/>
  </mergeCells>
  <dataValidations count="4">
    <dataValidation type="list" allowBlank="1" showInputMessage="1" showErrorMessage="1" sqref="M8:N8">
      <formula1>"List Price,Negotiated Price"</formula1>
    </dataValidation>
    <dataValidation type="list" allowBlank="1" showInputMessage="1" showErrorMessage="1" sqref="I6:J6">
      <formula1>"Negotiated Price,List Price"</formula1>
    </dataValidation>
    <dataValidation type="list" allowBlank="1" showInputMessage="1" showErrorMessage="1" sqref="I7:J7">
      <formula1>"Annual,Semi-annual,Quarterly,Monthly"</formula1>
    </dataValidation>
    <dataValidation type="list" allowBlank="1" showInputMessage="1" showErrorMessage="1" sqref="K9:L9">
      <formula1>"List Price,Negotiated Price,Payoff"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4AFCCC0-AE07-4670-9E30-A9AC3E4F34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Lease vs Purchase</vt:lpstr>
      <vt:lpstr>Readme</vt:lpstr>
      <vt:lpstr>Effective_Annual_Rate</vt:lpstr>
      <vt:lpstr>Interest_Rate__APR</vt:lpstr>
      <vt:lpstr>Lease_Payment</vt:lpstr>
      <vt:lpstr>Lease_Period</vt:lpstr>
      <vt:lpstr>List_Price</vt:lpstr>
      <vt:lpstr>Negotiated_Price</vt:lpstr>
      <vt:lpstr>Payoff</vt:lpstr>
      <vt:lpstr>Periods</vt:lpstr>
      <vt:lpstr>Property_Tax__annual</vt:lpstr>
      <vt:lpstr>Sales_Tax_Rate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 lease vs. purchase</dc:title>
  <dc:creator>Kenan Çılman</dc:creator>
  <cp:keywords/>
  <cp:lastModifiedBy>Kenan Çılman</cp:lastModifiedBy>
  <dcterms:created xsi:type="dcterms:W3CDTF">2014-10-25T21:16:48Z</dcterms:created>
  <dcterms:modified xsi:type="dcterms:W3CDTF">2014-10-25T21:16:48Z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TC103701749990</vt:lpwstr>
  </property>
</Properties>
</file>